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rivatewealthsupport-my.sharepoint.com/personal/thimo_rietveld_privatewealthsupport_nl/Documents/Bureaublad/Presentatie 15-4-2025/"/>
    </mc:Choice>
  </mc:AlternateContent>
  <xr:revisionPtr revIDLastSave="112" documentId="8_{EE9245FB-A85A-4ED6-8075-0284D860622E}" xr6:coauthVersionLast="47" xr6:coauthVersionMax="47" xr10:uidLastSave="{C0D1B15E-AAE0-4D3A-9F40-82EACDF853AF}"/>
  <workbookProtection workbookAlgorithmName="SHA-512" workbookHashValue="BqrBoB8xqIIOw9a5SL0ShT2u1SDaLwXK/E4PDiNOCoMEQDZsKra11ACb7ZcZ5ceZ/2hpzP+UwDr9y3HqTzJ9YA==" workbookSaltValue="zXUb/ewePcVchgtpJ51SWw==" workbookSpinCount="100000" lockStructure="1"/>
  <bookViews>
    <workbookView xWindow="-120" yWindow="-120" windowWidth="29040" windowHeight="15720" xr2:uid="{00000000-000D-0000-FFFF-FFFF00000000}"/>
  </bookViews>
  <sheets>
    <sheet name="Kapitaal + onttrekking" sheetId="1" r:id="rId1"/>
    <sheet name="Toelichting" sheetId="2" r:id="rId2"/>
  </sheets>
  <definedNames>
    <definedName name="_xlnm.Print_Area" localSheetId="0">'Kapitaal + onttrekking'!$B$1:$S$28</definedName>
  </definedNames>
  <calcPr calcId="191029" iterate="1" iterateDelta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" i="1" l="1"/>
  <c r="U10" i="1"/>
  <c r="T10" i="1"/>
  <c r="U9" i="1"/>
  <c r="U4" i="1"/>
  <c r="T4" i="1"/>
  <c r="U3" i="1"/>
  <c r="T3" i="1"/>
  <c r="U5" i="1" l="1"/>
  <c r="T11" i="1"/>
  <c r="T5" i="1"/>
  <c r="U11" i="1"/>
  <c r="H9" i="1"/>
  <c r="I9" i="1"/>
  <c r="J9" i="1"/>
  <c r="K9" i="1"/>
  <c r="L9" i="1"/>
  <c r="M9" i="1"/>
  <c r="N9" i="1"/>
  <c r="O9" i="1"/>
  <c r="P9" i="1"/>
  <c r="G9" i="1"/>
  <c r="H3" i="1" l="1"/>
  <c r="I3" i="1"/>
  <c r="J3" i="1"/>
  <c r="K3" i="1"/>
  <c r="L3" i="1"/>
  <c r="M3" i="1"/>
  <c r="N3" i="1"/>
  <c r="O3" i="1"/>
  <c r="P3" i="1"/>
  <c r="G3" i="1"/>
  <c r="G5" i="1" s="1"/>
  <c r="H4" i="1" s="1"/>
  <c r="F11" i="1"/>
  <c r="G10" i="1"/>
  <c r="G11" i="1" l="1"/>
  <c r="H10" i="1" s="1"/>
  <c r="H11" i="1" s="1"/>
  <c r="I10" i="1" s="1"/>
  <c r="H5" i="1"/>
  <c r="I4" i="1" s="1"/>
  <c r="Q3" i="1"/>
  <c r="Q9" i="1"/>
  <c r="I11" i="1" l="1"/>
  <c r="J10" i="1" s="1"/>
  <c r="I5" i="1"/>
  <c r="J4" i="1" s="1"/>
  <c r="J11" i="1" l="1"/>
  <c r="K10" i="1" s="1"/>
  <c r="J5" i="1"/>
  <c r="K4" i="1" s="1"/>
  <c r="K5" i="1" l="1"/>
  <c r="L4" i="1" s="1"/>
  <c r="K11" i="1" l="1"/>
  <c r="L10" i="1" s="1"/>
  <c r="L11" i="1" l="1"/>
  <c r="M10" i="1" s="1"/>
  <c r="L5" i="1"/>
  <c r="M4" i="1" s="1"/>
  <c r="M5" i="1" l="1"/>
  <c r="N4" i="1" s="1"/>
  <c r="M11" i="1" l="1"/>
  <c r="N10" i="1" s="1"/>
  <c r="N5" i="1"/>
  <c r="O4" i="1" s="1"/>
  <c r="N11" i="1" l="1"/>
  <c r="O10" i="1" s="1"/>
  <c r="O11" i="1" l="1"/>
  <c r="P10" i="1" s="1"/>
  <c r="O5" i="1"/>
  <c r="P4" i="1" s="1"/>
  <c r="P11" i="1" l="1"/>
  <c r="Q11" i="1" s="1"/>
  <c r="P5" i="1"/>
  <c r="Q5" i="1" s="1"/>
</calcChain>
</file>

<file path=xl/sharedStrings.xml><?xml version="1.0" encoding="utf-8"?>
<sst xmlns="http://schemas.openxmlformats.org/spreadsheetml/2006/main" count="30" uniqueCount="24">
  <si>
    <t>Average</t>
  </si>
  <si>
    <t>rekenkundig</t>
  </si>
  <si>
    <t>Kapitaal</t>
  </si>
  <si>
    <t>Meetkundig</t>
  </si>
  <si>
    <t>Standaarddeviatie</t>
  </si>
  <si>
    <t>Jaar</t>
  </si>
  <si>
    <t>Gebruik toets 'F9' om opnieuw door te rekenen</t>
  </si>
  <si>
    <t>www.privatewealthsupport.nl</t>
  </si>
  <si>
    <t xml:space="preserve">Gebruik de F9 toets om opnieuw </t>
  </si>
  <si>
    <t>door te rekenen</t>
  </si>
  <si>
    <t>Grijze cellen zijn aan te passen</t>
  </si>
  <si>
    <t>Opname</t>
  </si>
  <si>
    <t>Verwacht rendement</t>
  </si>
  <si>
    <t xml:space="preserve">Met dit rekenmodel is het mogelijk om de effecten van 2 beleggingsstrategiën te observeren. </t>
  </si>
  <si>
    <t>Standaard simuleert het model in het bovenste scenario een belegging in een gespreid aandelenfonds. Het verwachte rendement</t>
  </si>
  <si>
    <t xml:space="preserve">Deze parameters zijn in beide scenario's aan te passen. Er is ook een jaarlijkse opname (eventueel stijgend) in te voeren. </t>
  </si>
  <si>
    <t xml:space="preserve">Het beoogde doel van dit model is bewustwording van het effect van opnames aan een (offensieve) beleggingsstrategie. De spaarrekening toont een gelijkmatige groei </t>
  </si>
  <si>
    <t xml:space="preserve">danwel afname bij opnames. Bij een meer offensieve beleggingsstrategie kunnen opnames voor onaangename effecten zorgen. </t>
  </si>
  <si>
    <t xml:space="preserve">Hieronder is een matrix weergegeven met een overzicht van diverse beleggingsportefeuilles en een verwacht rendement en standaarddeviatie. </t>
  </si>
  <si>
    <t>Het onderste scenario simuleert standaard een spaarrekening met een verwachte rente van 2% en een standaarddeviatie van 1%</t>
  </si>
  <si>
    <t>is daarbij 8% en de standaarddeviatie 16%.</t>
  </si>
  <si>
    <t>Bij iedere doorrekening wordt op</t>
  </si>
  <si>
    <t>basis van een randomberekening</t>
  </si>
  <si>
    <t>een nieuwe berekening gemaakt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</si>
</sst>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0" fillId="0" borderId="0" xfId="0" applyAlignment="1">
      <alignment horizontal="center" vertical="center"/>
    </xf>
    <xf numFmtId="0" fontId="5" fillId="0" borderId="0" xfId="1" applyFont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2" fillId="0" borderId="6" xfId="0" applyFont="1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0" xfId="0" applyAlignment="1" applyProtection="1">
      <alignment shrinkToFit="1"/>
      <protection hidden="1"/>
    </xf>
    <xf numFmtId="0" fontId="1" fillId="0" borderId="0" xfId="0" applyFont="1" applyProtection="1">
      <protection hidden="1"/>
    </xf>
    <xf numFmtId="9" fontId="7" fillId="0" borderId="4" xfId="0" applyNumberFormat="1" applyFont="1" applyBorder="1" applyAlignment="1" applyProtection="1">
      <alignment horizontal="center" vertical="center"/>
      <protection hidden="1"/>
    </xf>
    <xf numFmtId="9" fontId="7" fillId="0" borderId="5" xfId="0" applyNumberFormat="1" applyFont="1" applyBorder="1" applyAlignment="1" applyProtection="1">
      <alignment horizontal="center" vertical="center"/>
      <protection hidden="1"/>
    </xf>
    <xf numFmtId="10" fontId="0" fillId="0" borderId="0" xfId="0" applyNumberFormat="1" applyAlignment="1" applyProtection="1">
      <alignment horizontal="center" vertical="center" shrinkToFit="1"/>
      <protection hidden="1"/>
    </xf>
    <xf numFmtId="10" fontId="0" fillId="0" borderId="7" xfId="0" applyNumberFormat="1" applyBorder="1" applyAlignment="1" applyProtection="1">
      <alignment horizontal="center" vertical="center" shrinkToFit="1"/>
      <protection hidden="1"/>
    </xf>
    <xf numFmtId="0" fontId="0" fillId="0" borderId="10" xfId="0" applyBorder="1" applyAlignment="1" applyProtection="1">
      <alignment shrinkToFit="1"/>
      <protection hidden="1"/>
    </xf>
    <xf numFmtId="0" fontId="0" fillId="0" borderId="11" xfId="0" applyBorder="1" applyAlignment="1" applyProtection="1">
      <alignment shrinkToFit="1"/>
      <protection hidden="1"/>
    </xf>
    <xf numFmtId="9" fontId="7" fillId="0" borderId="4" xfId="0" applyNumberFormat="1" applyFont="1" applyBorder="1" applyAlignment="1" applyProtection="1">
      <alignment horizontal="center" vertical="center" shrinkToFit="1"/>
      <protection hidden="1"/>
    </xf>
    <xf numFmtId="9" fontId="7" fillId="0" borderId="5" xfId="0" applyNumberFormat="1" applyFont="1" applyBorder="1" applyAlignment="1" applyProtection="1">
      <alignment horizontal="center" vertical="center" shrinkToFit="1"/>
      <protection hidden="1"/>
    </xf>
    <xf numFmtId="0" fontId="0" fillId="4" borderId="0" xfId="0" applyFill="1" applyProtection="1">
      <protection hidden="1"/>
    </xf>
    <xf numFmtId="0" fontId="0" fillId="0" borderId="2" xfId="0" applyBorder="1" applyAlignment="1" applyProtection="1">
      <alignment shrinkToFit="1"/>
      <protection hidden="1"/>
    </xf>
    <xf numFmtId="10" fontId="1" fillId="4" borderId="1" xfId="0" applyNumberFormat="1" applyFont="1" applyFill="1" applyBorder="1" applyAlignment="1" applyProtection="1">
      <alignment shrinkToFit="1"/>
      <protection locked="0"/>
    </xf>
    <xf numFmtId="10" fontId="1" fillId="0" borderId="1" xfId="0" applyNumberFormat="1" applyFont="1" applyBorder="1" applyAlignment="1" applyProtection="1">
      <alignment shrinkToFit="1"/>
      <protection hidden="1"/>
    </xf>
    <xf numFmtId="10" fontId="1" fillId="0" borderId="0" xfId="0" applyNumberFormat="1" applyFont="1" applyAlignment="1" applyProtection="1">
      <alignment shrinkToFit="1"/>
      <protection hidden="1"/>
    </xf>
    <xf numFmtId="3" fontId="1" fillId="4" borderId="1" xfId="0" applyNumberFormat="1" applyFont="1" applyFill="1" applyBorder="1" applyAlignment="1" applyProtection="1">
      <alignment shrinkToFit="1"/>
      <protection locked="0"/>
    </xf>
    <xf numFmtId="3" fontId="1" fillId="0" borderId="1" xfId="0" applyNumberFormat="1" applyFont="1" applyBorder="1" applyAlignment="1" applyProtection="1">
      <alignment shrinkToFit="1"/>
      <protection hidden="1"/>
    </xf>
    <xf numFmtId="3" fontId="6" fillId="2" borderId="1" xfId="0" applyNumberFormat="1" applyFont="1" applyFill="1" applyBorder="1" applyAlignment="1" applyProtection="1">
      <alignment shrinkToFit="1"/>
      <protection hidden="1"/>
    </xf>
    <xf numFmtId="10" fontId="1" fillId="0" borderId="10" xfId="0" applyNumberFormat="1" applyFont="1" applyBorder="1" applyAlignment="1" applyProtection="1">
      <alignment shrinkToFit="1"/>
      <protection hidden="1"/>
    </xf>
    <xf numFmtId="0" fontId="0" fillId="0" borderId="4" xfId="0" applyBorder="1" applyAlignment="1" applyProtection="1">
      <alignment shrinkToFit="1"/>
      <protection hidden="1"/>
    </xf>
    <xf numFmtId="3" fontId="6" fillId="3" borderId="1" xfId="0" applyNumberFormat="1" applyFont="1" applyFill="1" applyBorder="1" applyAlignment="1" applyProtection="1">
      <alignment shrinkToFit="1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right" shrinkToFit="1"/>
      <protection hidden="1"/>
    </xf>
    <xf numFmtId="3" fontId="1" fillId="4" borderId="1" xfId="0" applyNumberFormat="1" applyFont="1" applyFill="1" applyBorder="1" applyAlignment="1" applyProtection="1">
      <alignment horizontal="right" vertical="center" shrinkToFit="1"/>
      <protection locked="0"/>
    </xf>
    <xf numFmtId="10" fontId="1" fillId="4" borderId="12" xfId="0" applyNumberFormat="1" applyFont="1" applyFill="1" applyBorder="1" applyAlignment="1" applyProtection="1">
      <alignment shrinkToFit="1"/>
      <protection locked="0"/>
    </xf>
    <xf numFmtId="10" fontId="7" fillId="5" borderId="0" xfId="0" applyNumberFormat="1" applyFont="1" applyFill="1" applyAlignment="1" applyProtection="1">
      <alignment horizontal="center" vertical="center" shrinkToFit="1"/>
      <protection hidden="1"/>
    </xf>
    <xf numFmtId="10" fontId="7" fillId="6" borderId="7" xfId="0" applyNumberFormat="1" applyFont="1" applyFill="1" applyBorder="1" applyAlignment="1" applyProtection="1">
      <alignment horizontal="center" vertical="center" shrinkToFit="1"/>
      <protection hidden="1"/>
    </xf>
    <xf numFmtId="10" fontId="7" fillId="7" borderId="0" xfId="0" applyNumberFormat="1" applyFont="1" applyFill="1" applyAlignment="1" applyProtection="1">
      <alignment horizontal="center" vertical="center" shrinkToFit="1"/>
      <protection hidden="1"/>
    </xf>
    <xf numFmtId="10" fontId="7" fillId="8" borderId="7" xfId="0" applyNumberFormat="1" applyFont="1" applyFill="1" applyBorder="1" applyAlignment="1" applyProtection="1">
      <alignment horizontal="center" vertical="center" shrinkToFit="1"/>
      <protection hidden="1"/>
    </xf>
  </cellXfs>
  <cellStyles count="2">
    <cellStyle name="Hyperlink" xfId="1" builtinId="8"/>
    <cellStyle name="Standaard" xfId="0" builtinId="0"/>
  </cellStyles>
  <dxfs count="5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Kapitaal 1</c:v>
          </c:tx>
          <c:invertIfNegative val="0"/>
          <c:trendline>
            <c:spPr>
              <a:ln w="22225">
                <a:solidFill>
                  <a:schemeClr val="tx2">
                    <a:lumMod val="60000"/>
                    <a:lumOff val="40000"/>
                  </a:schemeClr>
                </a:solidFill>
                <a:prstDash val="dash"/>
              </a:ln>
            </c:spPr>
            <c:trendlineType val="movingAvg"/>
            <c:period val="2"/>
            <c:dispRSqr val="0"/>
            <c:dispEq val="0"/>
          </c:trendline>
          <c:val>
            <c:numRef>
              <c:f>'Kapitaal + onttrekking'!$F$5:$P$5</c:f>
              <c:numCache>
                <c:formatCode>#,##0</c:formatCode>
                <c:ptCount val="11"/>
                <c:pt idx="0">
                  <c:v>500000</c:v>
                </c:pt>
                <c:pt idx="1">
                  <c:v>549953.75792403612</c:v>
                </c:pt>
                <c:pt idx="2">
                  <c:v>647341.32069628732</c:v>
                </c:pt>
                <c:pt idx="3">
                  <c:v>632420.23900724493</c:v>
                </c:pt>
                <c:pt idx="4">
                  <c:v>442919.32588681823</c:v>
                </c:pt>
                <c:pt idx="5">
                  <c:v>491377.14182042133</c:v>
                </c:pt>
                <c:pt idx="6">
                  <c:v>401781.83847601665</c:v>
                </c:pt>
                <c:pt idx="7">
                  <c:v>379325.9517412195</c:v>
                </c:pt>
                <c:pt idx="8">
                  <c:v>387905.57283031882</c:v>
                </c:pt>
                <c:pt idx="9">
                  <c:v>389001.50501856947</c:v>
                </c:pt>
                <c:pt idx="10">
                  <c:v>454724.21936924051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5E-49B5-8364-DB9FA8343BB2}"/>
            </c:ext>
          </c:extLst>
        </c:ser>
        <c:ser>
          <c:idx val="1"/>
          <c:order val="1"/>
          <c:tx>
            <c:v>Kapitaal 2</c:v>
          </c:tx>
          <c:invertIfNegative val="0"/>
          <c:trendline>
            <c:spPr>
              <a:ln w="25400">
                <a:solidFill>
                  <a:schemeClr val="accent2">
                    <a:lumMod val="75000"/>
                  </a:schemeClr>
                </a:solidFill>
                <a:prstDash val="dash"/>
              </a:ln>
            </c:spPr>
            <c:trendlineType val="movingAvg"/>
            <c:period val="2"/>
            <c:dispRSqr val="0"/>
            <c:dispEq val="0"/>
          </c:trendline>
          <c:val>
            <c:numRef>
              <c:f>'Kapitaal + onttrekking'!$F$11:$P$11</c:f>
              <c:numCache>
                <c:formatCode>#,##0</c:formatCode>
                <c:ptCount val="11"/>
                <c:pt idx="0">
                  <c:v>500000</c:v>
                </c:pt>
                <c:pt idx="1">
                  <c:v>508581.96733554138</c:v>
                </c:pt>
                <c:pt idx="2">
                  <c:v>510110.8570519436</c:v>
                </c:pt>
                <c:pt idx="3">
                  <c:v>525755.37873010151</c:v>
                </c:pt>
                <c:pt idx="4">
                  <c:v>525099.15093108802</c:v>
                </c:pt>
                <c:pt idx="5">
                  <c:v>534752.78256606893</c:v>
                </c:pt>
                <c:pt idx="6">
                  <c:v>547342.44876984821</c:v>
                </c:pt>
                <c:pt idx="7">
                  <c:v>566167.85610973136</c:v>
                </c:pt>
                <c:pt idx="8">
                  <c:v>583714.81882984354</c:v>
                </c:pt>
                <c:pt idx="9">
                  <c:v>588322.96787901549</c:v>
                </c:pt>
                <c:pt idx="10">
                  <c:v>602470.42378130485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5E-49B5-8364-DB9FA8343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485888"/>
        <c:axId val="174487424"/>
      </c:barChart>
      <c:catAx>
        <c:axId val="174485888"/>
        <c:scaling>
          <c:orientation val="minMax"/>
        </c:scaling>
        <c:delete val="0"/>
        <c:axPos val="b"/>
        <c:majorTickMark val="out"/>
        <c:minorTickMark val="none"/>
        <c:tickLblPos val="nextTo"/>
        <c:crossAx val="174487424"/>
        <c:crosses val="autoZero"/>
        <c:auto val="1"/>
        <c:lblAlgn val="ctr"/>
        <c:lblOffset val="100"/>
        <c:noMultiLvlLbl val="0"/>
      </c:catAx>
      <c:valAx>
        <c:axId val="1744874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4485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274320</xdr:colOff>
      <xdr:row>12</xdr:row>
      <xdr:rowOff>4762</xdr:rowOff>
    </xdr:from>
    <xdr:to>
      <xdr:col>19</xdr:col>
      <xdr:colOff>647700</xdr:colOff>
      <xdr:row>22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15</xdr:row>
      <xdr:rowOff>66675</xdr:rowOff>
    </xdr:from>
    <xdr:to>
      <xdr:col>14</xdr:col>
      <xdr:colOff>229648</xdr:colOff>
      <xdr:row>29</xdr:row>
      <xdr:rowOff>28942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E68D311-F89B-585D-1C97-AA41BA22A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0" y="2924175"/>
          <a:ext cx="7506748" cy="2629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ivatewealthsupport.n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B1:U28"/>
  <sheetViews>
    <sheetView showGridLines="0" showRowColHeaders="0" tabSelected="1" zoomScale="130" zoomScaleNormal="130" workbookViewId="0">
      <selection activeCell="F4" sqref="F4"/>
    </sheetView>
  </sheetViews>
  <sheetFormatPr defaultRowHeight="15" x14ac:dyDescent="0.25"/>
  <cols>
    <col min="1" max="1" width="2.7109375" customWidth="1"/>
    <col min="3" max="3" width="10.7109375" customWidth="1"/>
    <col min="4" max="4" width="8.7109375" customWidth="1"/>
    <col min="5" max="5" width="11.5703125" customWidth="1"/>
    <col min="6" max="16" width="9.28515625" customWidth="1"/>
    <col min="20" max="21" width="13.7109375" bestFit="1" customWidth="1"/>
  </cols>
  <sheetData>
    <row r="1" spans="2:21" ht="15.75" thickBot="1" x14ac:dyDescent="0.3">
      <c r="F1" t="s">
        <v>5</v>
      </c>
      <c r="G1" s="3">
        <v>1</v>
      </c>
      <c r="H1" s="3">
        <v>2</v>
      </c>
      <c r="I1" s="3">
        <v>3</v>
      </c>
      <c r="J1" s="3">
        <v>4</v>
      </c>
      <c r="K1" s="3">
        <v>5</v>
      </c>
      <c r="L1" s="3">
        <v>6</v>
      </c>
      <c r="M1" s="3">
        <v>7</v>
      </c>
      <c r="N1" s="3">
        <v>8</v>
      </c>
      <c r="O1" s="3">
        <v>9</v>
      </c>
      <c r="P1" s="3">
        <v>10</v>
      </c>
    </row>
    <row r="2" spans="2:21" ht="20.100000000000001" customHeight="1" thickTop="1" x14ac:dyDescent="0.25">
      <c r="B2" s="5"/>
      <c r="C2" s="6"/>
      <c r="D2" s="6"/>
      <c r="E2" s="6"/>
      <c r="F2" s="29"/>
      <c r="G2" s="6"/>
      <c r="H2" s="6"/>
      <c r="I2" s="6"/>
      <c r="J2" s="6"/>
      <c r="K2" s="6"/>
      <c r="L2" s="6"/>
      <c r="M2" s="6"/>
      <c r="N2" s="6"/>
      <c r="O2" s="6"/>
      <c r="P2" s="6"/>
      <c r="Q2" s="6" t="s">
        <v>0</v>
      </c>
      <c r="R2" s="6"/>
      <c r="S2" s="6"/>
      <c r="T2" s="12">
        <v>0.68</v>
      </c>
      <c r="U2" s="13">
        <v>0.95</v>
      </c>
    </row>
    <row r="3" spans="2:21" ht="20.100000000000001" customHeight="1" x14ac:dyDescent="0.25">
      <c r="B3" s="7" t="s">
        <v>12</v>
      </c>
      <c r="C3" s="21"/>
      <c r="D3" s="22">
        <v>0.08</v>
      </c>
      <c r="E3" s="10"/>
      <c r="F3" s="31"/>
      <c r="G3" s="23">
        <f ca="1">NORMINV(RAND(),$D$3,$D$4)</f>
        <v>9.9907515848072309E-2</v>
      </c>
      <c r="H3" s="23">
        <f t="shared" ref="H3:P3" ca="1" si="0">NORMINV(RAND(),$D$3,$D$4)</f>
        <v>0.17708318448421834</v>
      </c>
      <c r="I3" s="23">
        <f t="shared" ca="1" si="0"/>
        <v>-2.3049790291454139E-2</v>
      </c>
      <c r="J3" s="23">
        <f t="shared" ca="1" si="0"/>
        <v>-0.29964397315604535</v>
      </c>
      <c r="K3" s="23">
        <f t="shared" ca="1" si="0"/>
        <v>0.10940551270049068</v>
      </c>
      <c r="L3" s="23">
        <f t="shared" ca="1" si="0"/>
        <v>-0.18233510621287341</v>
      </c>
      <c r="M3" s="23">
        <f t="shared" ca="1" si="0"/>
        <v>-5.5890746132213745E-2</v>
      </c>
      <c r="N3" s="23">
        <f t="shared" ca="1" si="0"/>
        <v>2.2618070421273125E-2</v>
      </c>
      <c r="O3" s="23">
        <f t="shared" ca="1" si="0"/>
        <v>2.8252550749768429E-3</v>
      </c>
      <c r="P3" s="23">
        <f t="shared" ca="1" si="0"/>
        <v>0.16895233952252631</v>
      </c>
      <c r="Q3" s="24">
        <f ca="1">AVERAGE(G3:P3)</f>
        <v>1.9872262258970931E-3</v>
      </c>
      <c r="R3" s="10" t="s">
        <v>1</v>
      </c>
      <c r="S3" s="10"/>
      <c r="T3" s="35">
        <f>D3-D4</f>
        <v>-0.08</v>
      </c>
      <c r="U3" s="36">
        <f>D3-(D4*2)</f>
        <v>-0.24</v>
      </c>
    </row>
    <row r="4" spans="2:21" ht="20.100000000000001" customHeight="1" x14ac:dyDescent="0.25">
      <c r="B4" s="7" t="s">
        <v>4</v>
      </c>
      <c r="C4" s="21"/>
      <c r="D4" s="22">
        <v>0.16</v>
      </c>
      <c r="E4" s="32" t="s">
        <v>11</v>
      </c>
      <c r="F4" s="33">
        <v>0</v>
      </c>
      <c r="H4" s="26">
        <f ca="1">MIN(G5,F4*(1+$F$6))</f>
        <v>0</v>
      </c>
      <c r="I4" s="26">
        <f t="shared" ref="I4:P4" ca="1" si="1">MIN(H5,H4*(1+$F$6))</f>
        <v>0</v>
      </c>
      <c r="J4" s="26">
        <f t="shared" ca="1" si="1"/>
        <v>0</v>
      </c>
      <c r="K4" s="26">
        <f t="shared" ca="1" si="1"/>
        <v>0</v>
      </c>
      <c r="L4" s="26">
        <f t="shared" ca="1" si="1"/>
        <v>0</v>
      </c>
      <c r="M4" s="26">
        <f t="shared" ca="1" si="1"/>
        <v>0</v>
      </c>
      <c r="N4" s="26">
        <f t="shared" ca="1" si="1"/>
        <v>0</v>
      </c>
      <c r="O4" s="26">
        <f t="shared" ca="1" si="1"/>
        <v>0</v>
      </c>
      <c r="P4" s="26">
        <f t="shared" ca="1" si="1"/>
        <v>0</v>
      </c>
      <c r="Q4" s="24"/>
      <c r="R4" s="10"/>
      <c r="S4" s="10"/>
      <c r="T4" s="37">
        <f>D3+D4</f>
        <v>0.24</v>
      </c>
      <c r="U4" s="38">
        <f>D3+(D4*2)</f>
        <v>0.4</v>
      </c>
    </row>
    <row r="5" spans="2:21" ht="20.100000000000001" customHeight="1" x14ac:dyDescent="0.25">
      <c r="B5" s="8"/>
      <c r="C5" s="10"/>
      <c r="D5" s="10"/>
      <c r="E5" s="32" t="s">
        <v>2</v>
      </c>
      <c r="F5" s="25">
        <v>500000</v>
      </c>
      <c r="G5" s="27">
        <f ca="1">MAX(0,F5*(1+G3)-F4)</f>
        <v>549953.75792403612</v>
      </c>
      <c r="H5" s="27">
        <f ca="1">MAX(0,G5*(1+H3)-H4)</f>
        <v>647341.32069628732</v>
      </c>
      <c r="I5" s="27">
        <f t="shared" ref="I5:P5" ca="1" si="2">MAX(0,H5*(1+I3)-I4)</f>
        <v>632420.23900724493</v>
      </c>
      <c r="J5" s="27">
        <f t="shared" ca="1" si="2"/>
        <v>442919.32588681823</v>
      </c>
      <c r="K5" s="27">
        <f t="shared" ca="1" si="2"/>
        <v>491377.14182042133</v>
      </c>
      <c r="L5" s="27">
        <f t="shared" ca="1" si="2"/>
        <v>401781.83847601665</v>
      </c>
      <c r="M5" s="27">
        <f t="shared" ca="1" si="2"/>
        <v>379325.9517412195</v>
      </c>
      <c r="N5" s="27">
        <f t="shared" ca="1" si="2"/>
        <v>387905.57283031882</v>
      </c>
      <c r="O5" s="27">
        <f t="shared" ca="1" si="2"/>
        <v>389001.50501856947</v>
      </c>
      <c r="P5" s="27">
        <f t="shared" ca="1" si="2"/>
        <v>454724.21936924051</v>
      </c>
      <c r="Q5" s="24">
        <f ca="1">IFERROR(RATE(10,,-F5,P5,0,0.1),0)</f>
        <v>-9.4467934744332394E-3</v>
      </c>
      <c r="R5" s="10" t="s">
        <v>3</v>
      </c>
      <c r="S5" s="10"/>
      <c r="T5" s="14">
        <f>T3-T4</f>
        <v>-0.32</v>
      </c>
      <c r="U5" s="15">
        <f>U3-U4</f>
        <v>-0.64</v>
      </c>
    </row>
    <row r="6" spans="2:21" ht="20.100000000000001" customHeight="1" thickBot="1" x14ac:dyDescent="0.3">
      <c r="B6" s="9"/>
      <c r="C6" s="16"/>
      <c r="D6" s="16"/>
      <c r="E6" s="16"/>
      <c r="F6" s="34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28"/>
      <c r="R6" s="16"/>
      <c r="S6" s="16"/>
      <c r="T6" s="16"/>
      <c r="U6" s="17"/>
    </row>
    <row r="7" spans="2:21" ht="20.100000000000001" customHeight="1" thickTop="1" thickBot="1" x14ac:dyDescent="0.3">
      <c r="B7" s="2" t="s">
        <v>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2:21" ht="20.100000000000001" customHeight="1" thickTop="1" x14ac:dyDescent="0.25">
      <c r="B8" s="5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 t="s">
        <v>0</v>
      </c>
      <c r="R8" s="29"/>
      <c r="S8" s="29"/>
      <c r="T8" s="18">
        <v>0.68</v>
      </c>
      <c r="U8" s="19">
        <v>0.95</v>
      </c>
    </row>
    <row r="9" spans="2:21" ht="20.100000000000001" customHeight="1" x14ac:dyDescent="0.25">
      <c r="B9" s="7" t="s">
        <v>12</v>
      </c>
      <c r="C9" s="21"/>
      <c r="D9" s="22">
        <v>0.02</v>
      </c>
      <c r="E9" s="10"/>
      <c r="F9" s="31"/>
      <c r="G9" s="23">
        <f ca="1">NORMINV(RAND(),$D$9,$D$10)</f>
        <v>1.7163934671082716E-2</v>
      </c>
      <c r="H9" s="23">
        <f t="shared" ref="H9:P9" ca="1" si="3">NORMINV(RAND(),$D$9,$D$10)</f>
        <v>3.0061815294239735E-3</v>
      </c>
      <c r="I9" s="23">
        <f t="shared" ca="1" si="3"/>
        <v>3.0668866309906676E-2</v>
      </c>
      <c r="J9" s="23">
        <f t="shared" ca="1" si="3"/>
        <v>-1.2481618364011057E-3</v>
      </c>
      <c r="K9" s="23">
        <f t="shared" ca="1" si="3"/>
        <v>1.8384397723484019E-2</v>
      </c>
      <c r="L9" s="23">
        <f t="shared" ca="1" si="3"/>
        <v>2.3542965299528536E-2</v>
      </c>
      <c r="M9" s="23">
        <f t="shared" ca="1" si="3"/>
        <v>3.4394203084729187E-2</v>
      </c>
      <c r="N9" s="23">
        <f t="shared" ca="1" si="3"/>
        <v>3.0992509607806674E-2</v>
      </c>
      <c r="O9" s="23">
        <f t="shared" ca="1" si="3"/>
        <v>7.8945212636707847E-3</v>
      </c>
      <c r="P9" s="23">
        <f t="shared" ca="1" si="3"/>
        <v>2.404709092574241E-2</v>
      </c>
      <c r="Q9" s="24">
        <f ca="1">AVERAGE(G9:P9)</f>
        <v>1.8884650857897388E-2</v>
      </c>
      <c r="R9" s="10" t="s">
        <v>1</v>
      </c>
      <c r="S9" s="10"/>
      <c r="T9" s="35">
        <f>D9-D10</f>
        <v>0.01</v>
      </c>
      <c r="U9" s="36">
        <f>D9-(D10*2)</f>
        <v>0</v>
      </c>
    </row>
    <row r="10" spans="2:21" ht="20.100000000000001" customHeight="1" x14ac:dyDescent="0.25">
      <c r="B10" s="7" t="s">
        <v>4</v>
      </c>
      <c r="C10" s="21"/>
      <c r="D10" s="22">
        <v>0.01</v>
      </c>
      <c r="E10" s="10"/>
      <c r="F10" s="10"/>
      <c r="G10" s="26">
        <f>F4</f>
        <v>0</v>
      </c>
      <c r="H10" s="26">
        <f t="shared" ref="H10:P10" ca="1" si="4">MIN(G11,$F$4)</f>
        <v>0</v>
      </c>
      <c r="I10" s="26">
        <f t="shared" ca="1" si="4"/>
        <v>0</v>
      </c>
      <c r="J10" s="26">
        <f t="shared" ca="1" si="4"/>
        <v>0</v>
      </c>
      <c r="K10" s="26">
        <f t="shared" ca="1" si="4"/>
        <v>0</v>
      </c>
      <c r="L10" s="26">
        <f t="shared" ca="1" si="4"/>
        <v>0</v>
      </c>
      <c r="M10" s="26">
        <f t="shared" ca="1" si="4"/>
        <v>0</v>
      </c>
      <c r="N10" s="26">
        <f t="shared" ca="1" si="4"/>
        <v>0</v>
      </c>
      <c r="O10" s="26">
        <f t="shared" ca="1" si="4"/>
        <v>0</v>
      </c>
      <c r="P10" s="26">
        <f t="shared" ca="1" si="4"/>
        <v>0</v>
      </c>
      <c r="Q10" s="24"/>
      <c r="R10" s="10"/>
      <c r="S10" s="10"/>
      <c r="T10" s="37">
        <f>D9+D10</f>
        <v>0.03</v>
      </c>
      <c r="U10" s="38">
        <f>D9+(D10*2)</f>
        <v>0.04</v>
      </c>
    </row>
    <row r="11" spans="2:21" ht="20.100000000000001" customHeight="1" x14ac:dyDescent="0.25">
      <c r="B11" s="8"/>
      <c r="C11" s="10"/>
      <c r="D11" s="10"/>
      <c r="E11" s="32" t="s">
        <v>2</v>
      </c>
      <c r="F11" s="26">
        <f>F5</f>
        <v>500000</v>
      </c>
      <c r="G11" s="30">
        <f ca="1">MAX(0,F11*(1+G9)-G10)</f>
        <v>508581.96733554138</v>
      </c>
      <c r="H11" s="30">
        <f ca="1">MAX(0,G11*(1+H9)-H10)</f>
        <v>510110.8570519436</v>
      </c>
      <c r="I11" s="30">
        <f t="shared" ref="I11:P11" ca="1" si="5">MAX(0,H11*(1+I9)-I10)</f>
        <v>525755.37873010151</v>
      </c>
      <c r="J11" s="30">
        <f t="shared" ca="1" si="5"/>
        <v>525099.15093108802</v>
      </c>
      <c r="K11" s="30">
        <f t="shared" ca="1" si="5"/>
        <v>534752.78256606893</v>
      </c>
      <c r="L11" s="30">
        <f t="shared" ca="1" si="5"/>
        <v>547342.44876984821</v>
      </c>
      <c r="M11" s="30">
        <f t="shared" ca="1" si="5"/>
        <v>566167.85610973136</v>
      </c>
      <c r="N11" s="30">
        <f t="shared" ca="1" si="5"/>
        <v>583714.81882984354</v>
      </c>
      <c r="O11" s="30">
        <f t="shared" ca="1" si="5"/>
        <v>588322.96787901549</v>
      </c>
      <c r="P11" s="30">
        <f t="shared" ca="1" si="5"/>
        <v>602470.42378130485</v>
      </c>
      <c r="Q11" s="24">
        <f ca="1">IFERROR(RATE(10,,-F11,P11,0,0.1),0)</f>
        <v>1.8817914262588411E-2</v>
      </c>
      <c r="R11" s="10" t="s">
        <v>3</v>
      </c>
      <c r="S11" s="10"/>
      <c r="T11" s="14">
        <f>T9-T10</f>
        <v>-1.9999999999999997E-2</v>
      </c>
      <c r="U11" s="15">
        <f>U9-U10</f>
        <v>-0.04</v>
      </c>
    </row>
    <row r="12" spans="2:21" ht="20.100000000000001" customHeight="1" thickBot="1" x14ac:dyDescent="0.3">
      <c r="B12" s="9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7"/>
    </row>
    <row r="13" spans="2:21" ht="15.75" thickTop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2:21" x14ac:dyDescent="0.25">
      <c r="B14" s="1" t="s">
        <v>21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2:21" x14ac:dyDescent="0.25">
      <c r="B15" s="1" t="s">
        <v>22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2:21" x14ac:dyDescent="0.25">
      <c r="B16" t="s">
        <v>23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2:21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2:21" x14ac:dyDescent="0.25">
      <c r="B18" s="11" t="s">
        <v>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2:21" x14ac:dyDescent="0.25">
      <c r="B19" s="11" t="s">
        <v>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2:21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2:21" x14ac:dyDescent="0.25">
      <c r="B21" s="20" t="s">
        <v>10</v>
      </c>
      <c r="C21" s="20"/>
      <c r="D21" s="20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2:2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2:21" x14ac:dyDescent="0.25">
      <c r="B23" s="4" t="s">
        <v>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2:2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2:2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2:2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2:2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2:2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</sheetData>
  <sheetProtection algorithmName="SHA-512" hashValue="rGAup4WFVzRjW04YPtto4G+Mnu/sKZkSH4bsRQTRHO2P0Gq35QXWGpC4yJq2Qy1b5r6N3opmyK98oz3WDsVSPA==" saltValue="Qgtyj1zPG9xVAe65a0ZRGA==" spinCount="100000" sheet="1" objects="1" scenarios="1"/>
  <conditionalFormatting sqref="G3:P3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G9:P9">
    <cfRule type="cellIs" dxfId="2" priority="1" operator="lessThan">
      <formula>0</formula>
    </cfRule>
    <cfRule type="cellIs" dxfId="1" priority="2" operator="greaterThan">
      <formula>0</formula>
    </cfRule>
  </conditionalFormatting>
  <conditionalFormatting sqref="H4:P4 H10:P10">
    <cfRule type="cellIs" dxfId="0" priority="8" operator="lessThan">
      <formula>$F$4</formula>
    </cfRule>
  </conditionalFormatting>
  <dataValidations count="9">
    <dataValidation type="decimal" allowBlank="1" showInputMessage="1" showErrorMessage="1" prompt="Voer het verwachte rendement in" sqref="D3 D9" xr:uid="{9BDB25DB-C26D-4723-9335-2C49531FCDAE}">
      <formula1>0</formula1>
      <formula2>1</formula2>
    </dataValidation>
    <dataValidation type="decimal" allowBlank="1" showInputMessage="1" showErrorMessage="1" prompt="Voer de standaarddeviatie in" sqref="D4 D10" xr:uid="{886E7AFC-B210-4FC6-BF4F-C0C32618DB92}">
      <formula1>0</formula1>
      <formula2>1</formula2>
    </dataValidation>
    <dataValidation type="decimal" allowBlank="1" showInputMessage="1" showErrorMessage="1" prompt="Voer een eventuele stijging van de opnames in" sqref="F6" xr:uid="{9F98C9ED-22AD-4E6F-9F9D-06F2B947E5EE}">
      <formula1>0</formula1>
      <formula2>1</formula2>
    </dataValidation>
    <dataValidation type="whole" allowBlank="1" showInputMessage="1" showErrorMessage="1" prompt="Voer hier de eventuele jaarlijkse opname in" sqref="F4" xr:uid="{083C9411-EA11-4614-AC46-707795B1B8A3}">
      <formula1>0</formula1>
      <formula2>1000000000</formula2>
    </dataValidation>
    <dataValidation allowBlank="1" showInputMessage="1" showErrorMessage="1" prompt="Voer hier het aanvangskapitaal in" sqref="F5" xr:uid="{08D13C63-D7BB-4B5E-8B77-8427CD3830EB}"/>
    <dataValidation allowBlank="1" showInputMessage="1" showErrorMessage="1" prompt="Dit betreft het (met 68%) kans statistisch berekende laagste rendement in enig jaar. Uitgangspunt is hierbij het ingevoerde percentage standaarddeviatie. " sqref="T3 T9" xr:uid="{1C0DD163-CAB1-4998-8020-B4F278546925}"/>
    <dataValidation allowBlank="1" showInputMessage="1" showErrorMessage="1" prompt="Dit betreft het (met 68%) kans statistisch berekende hoogste rendement in enig jaar. Uitgangspunt is hierbij het ingevoerde percentage standaarddeviatie. " sqref="T4 T10" xr:uid="{93AF42CB-5419-4B93-B5BE-640A6AD71F97}"/>
    <dataValidation allowBlank="1" showInputMessage="1" showErrorMessage="1" prompt="Dit betreft het (met 95%) kans statistisch berekende hoogste rendement in enig jaar. Uitgangspunt is hierbij het ingevoerde percentage standaarddeviatie. " sqref="U4 U10" xr:uid="{724B0BEE-BB6A-4399-922B-E6ACAD5E41DA}"/>
    <dataValidation allowBlank="1" showInputMessage="1" showErrorMessage="1" prompt="Dit betreft het (met 95%) kans statistisch berekende laagste rendement in enig jaar. Uitgangspunt is hierbij het ingevoerde percentage standaarddeviatie. " sqref="U9 U3" xr:uid="{3E98A6A2-B441-45EE-A3C2-2ADFBBF3E38C}"/>
  </dataValidations>
  <hyperlinks>
    <hyperlink ref="B23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7" orientation="landscape" r:id="rId2"/>
  <headerFooter>
    <oddFooter>&amp;LAan deze berekening kunnen geen rechten worden ontleend&amp;CCopyright: PrivateWealthSupport B.V.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7BE5A-E425-4DBF-9E0C-EC5D8AE59BEC}">
  <dimension ref="C2:C14"/>
  <sheetViews>
    <sheetView showGridLines="0" showRowColHeaders="0" workbookViewId="0">
      <selection activeCell="A38" sqref="A38"/>
    </sheetView>
  </sheetViews>
  <sheetFormatPr defaultRowHeight="15" x14ac:dyDescent="0.25"/>
  <sheetData>
    <row r="2" spans="3:3" x14ac:dyDescent="0.25">
      <c r="C2" t="s">
        <v>13</v>
      </c>
    </row>
    <row r="4" spans="3:3" x14ac:dyDescent="0.25">
      <c r="C4" t="s">
        <v>14</v>
      </c>
    </row>
    <row r="5" spans="3:3" x14ac:dyDescent="0.25">
      <c r="C5" t="s">
        <v>20</v>
      </c>
    </row>
    <row r="7" spans="3:3" x14ac:dyDescent="0.25">
      <c r="C7" t="s">
        <v>19</v>
      </c>
    </row>
    <row r="9" spans="3:3" x14ac:dyDescent="0.25">
      <c r="C9" t="s">
        <v>15</v>
      </c>
    </row>
    <row r="11" spans="3:3" x14ac:dyDescent="0.25">
      <c r="C11" t="s">
        <v>16</v>
      </c>
    </row>
    <row r="12" spans="3:3" x14ac:dyDescent="0.25">
      <c r="C12" t="s">
        <v>17</v>
      </c>
    </row>
    <row r="14" spans="3:3" x14ac:dyDescent="0.25">
      <c r="C14" t="s">
        <v>18</v>
      </c>
    </row>
  </sheetData>
  <sheetProtection algorithmName="SHA-512" hashValue="iX539rrZriD5t+zIPV4Oyhrxz4VqUdxNmYpyHJWCsKefHFhbOmdBfMtSKzXIhxdzAVbVxsXJnke8TVU+6kslmQ==" saltValue="C03aNwMc5aG1neTsTB7m8g==" spinCount="100000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5900df-90a1-44db-a490-9132efeb89c1">
      <Terms xmlns="http://schemas.microsoft.com/office/infopath/2007/PartnerControls"/>
    </lcf76f155ced4ddcb4097134ff3c332f>
    <TaxCatchAll xmlns="26c8bcc3-dc10-4570-afc2-8285df37cce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5B56BEA9083A489D1E2B48F96B3577" ma:contentTypeVersion="16" ma:contentTypeDescription="Een nieuw document maken." ma:contentTypeScope="" ma:versionID="f4c9d7830e833919a3843159bf5a597d">
  <xsd:schema xmlns:xsd="http://www.w3.org/2001/XMLSchema" xmlns:xs="http://www.w3.org/2001/XMLSchema" xmlns:p="http://schemas.microsoft.com/office/2006/metadata/properties" xmlns:ns2="c85900df-90a1-44db-a490-9132efeb89c1" xmlns:ns3="26c8bcc3-dc10-4570-afc2-8285df37ccea" targetNamespace="http://schemas.microsoft.com/office/2006/metadata/properties" ma:root="true" ma:fieldsID="454918f4f243087f1e638395126d45f9" ns2:_="" ns3:_="">
    <xsd:import namespace="c85900df-90a1-44db-a490-9132efeb89c1"/>
    <xsd:import namespace="26c8bcc3-dc10-4570-afc2-8285df37cc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900df-90a1-44db-a490-9132efeb89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93537fca-2a26-494c-ba3d-0dc3a25c11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8bcc3-dc10-4570-afc2-8285df37cce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36673a8-f15a-4bb0-8782-6c1adc0a488a}" ma:internalName="TaxCatchAll" ma:showField="CatchAllData" ma:web="26c8bcc3-dc10-4570-afc2-8285df37cc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02D97C-AB6E-4D58-98A1-BED5135CF879}">
  <ds:schemaRefs>
    <ds:schemaRef ds:uri="http://schemas.microsoft.com/office/2006/metadata/properties"/>
    <ds:schemaRef ds:uri="http://schemas.microsoft.com/office/infopath/2007/PartnerControls"/>
    <ds:schemaRef ds:uri="c85900df-90a1-44db-a490-9132efeb89c1"/>
    <ds:schemaRef ds:uri="26c8bcc3-dc10-4570-afc2-8285df37ccea"/>
  </ds:schemaRefs>
</ds:datastoreItem>
</file>

<file path=customXml/itemProps2.xml><?xml version="1.0" encoding="utf-8"?>
<ds:datastoreItem xmlns:ds="http://schemas.openxmlformats.org/officeDocument/2006/customXml" ds:itemID="{818AA585-81A4-4FDA-AFF4-F908E5A6C7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900df-90a1-44db-a490-9132efeb89c1"/>
    <ds:schemaRef ds:uri="26c8bcc3-dc10-4570-afc2-8285df37cc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3B5293-83A0-471C-9618-E4B391AE43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Kapitaal + onttrekking</vt:lpstr>
      <vt:lpstr>Toelichting</vt:lpstr>
      <vt:lpstr>'Kapitaal + onttrekking'!Afdrukbereik</vt:lpstr>
    </vt:vector>
  </TitlesOfParts>
  <Company>ABN AMRO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T.M. Rietveld</dc:creator>
  <cp:lastModifiedBy>Thimo Rietveld | PrivateWealthSupport</cp:lastModifiedBy>
  <cp:lastPrinted>2016-05-31T10:46:07Z</cp:lastPrinted>
  <dcterms:created xsi:type="dcterms:W3CDTF">2014-09-03T09:51:39Z</dcterms:created>
  <dcterms:modified xsi:type="dcterms:W3CDTF">2025-05-08T06:32:32Z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0x0101008C5B56BEA9083A489D1E2B48F96B3577</vt:lpwstr>
  </property>
  <property fmtid="{D5CDD505-2E9C-101B-9397-08002B2CF9AE}" pid="3" name="MediaServiceImageTags">
    <vt:lpwstr/>
  </property>
</Properties>
</file>