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rivatewealthsupport.sharepoint.com/sites/PWS/Gedeelde documenten/PrivateWealthSupport/Prijsberekening model licenties PWS/"/>
    </mc:Choice>
  </mc:AlternateContent>
  <xr:revisionPtr revIDLastSave="16" documentId="8_{A483243E-79BE-4447-9856-C1B8737CA3AD}" xr6:coauthVersionLast="47" xr6:coauthVersionMax="47" xr10:uidLastSave="{D88023DC-78D6-4758-83D5-BF67AB221CC0}"/>
  <workbookProtection workbookAlgorithmName="SHA-512" workbookHashValue="q6jqphQtZ+y24XYoACtK3aceThIbfe9vkJV2c5ifQDVQrh8Tq71iJADM+y0zgnsW9C3TQJmfjiScZKgY5zW2Dg==" workbookSaltValue="HD7b3fim+VuLWgYaSbEbLQ==" workbookSpinCount="100000" lockStructure="1"/>
  <bookViews>
    <workbookView xWindow="-120" yWindow="-120" windowWidth="29040" windowHeight="17520" xr2:uid="{00000000-000D-0000-FFFF-FFFF00000000}"/>
  </bookViews>
  <sheets>
    <sheet name="Berekening" sheetId="1" r:id="rId1"/>
  </sheets>
  <definedNames>
    <definedName name="_xlnm.Print_Area" localSheetId="0">Berekening!$B$2:$N$33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4" i="1" l="1"/>
  <c r="AL34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H67" i="1"/>
  <c r="G67" i="1"/>
  <c r="E46" i="1"/>
  <c r="F46" i="1" s="1"/>
  <c r="K48" i="1"/>
  <c r="M48" i="1"/>
  <c r="L14" i="1"/>
  <c r="AJ35" i="1"/>
  <c r="AJ36" i="1" s="1"/>
  <c r="AK36" i="1" l="1"/>
  <c r="AK37" i="1"/>
  <c r="AK35" i="1"/>
  <c r="AJ37" i="1"/>
  <c r="AK38" i="1" s="1"/>
  <c r="AJ38" i="1" l="1"/>
  <c r="AK39" i="1" s="1"/>
  <c r="AJ39" i="1" l="1"/>
  <c r="AK40" i="1" s="1"/>
  <c r="AJ40" i="1" l="1"/>
  <c r="AK41" i="1" s="1"/>
  <c r="AJ41" i="1" l="1"/>
  <c r="AK42" i="1" s="1"/>
  <c r="AJ42" i="1" l="1"/>
  <c r="AK43" i="1" s="1"/>
  <c r="AJ43" i="1" l="1"/>
  <c r="AK44" i="1" s="1"/>
  <c r="AJ44" i="1" l="1"/>
  <c r="AK45" i="1" s="1"/>
  <c r="AJ45" i="1" l="1"/>
  <c r="AK46" i="1" l="1"/>
  <c r="H14" i="1"/>
  <c r="AJ46" i="1"/>
  <c r="AK47" i="1" s="1"/>
  <c r="AJ47" i="1" l="1"/>
  <c r="AK48" i="1" s="1"/>
  <c r="AJ48" i="1" l="1"/>
  <c r="AK49" i="1" s="1"/>
  <c r="AJ49" i="1" l="1"/>
  <c r="AK50" i="1" s="1"/>
  <c r="AJ50" i="1" l="1"/>
  <c r="AK51" i="1" s="1"/>
  <c r="AJ51" i="1" l="1"/>
  <c r="AK52" i="1" s="1"/>
  <c r="AJ52" i="1" l="1"/>
  <c r="AK53" i="1" s="1"/>
  <c r="AJ53" i="1" l="1"/>
  <c r="AJ54" i="1" l="1"/>
  <c r="AK54" i="1"/>
  <c r="G20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G69" i="1"/>
  <c r="G68" i="1"/>
  <c r="G66" i="1"/>
  <c r="G65" i="1"/>
  <c r="G64" i="1"/>
  <c r="G63" i="1"/>
  <c r="G62" i="1"/>
  <c r="AF34" i="1"/>
  <c r="K54" i="1"/>
  <c r="M46" i="1"/>
  <c r="K46" i="1"/>
  <c r="G5" i="1"/>
  <c r="E47" i="1"/>
  <c r="F47" i="1" s="1"/>
  <c r="B47" i="1"/>
  <c r="L15" i="1"/>
  <c r="AD35" i="1"/>
  <c r="AJ55" i="1" l="1"/>
  <c r="AK55" i="1"/>
  <c r="AE36" i="1"/>
  <c r="AE35" i="1"/>
  <c r="M5" i="1"/>
  <c r="L5" i="1"/>
  <c r="K70" i="1"/>
  <c r="K71" i="1" s="1"/>
  <c r="S70" i="1"/>
  <c r="S71" i="1" s="1"/>
  <c r="H70" i="1"/>
  <c r="H71" i="1" s="1"/>
  <c r="X70" i="1"/>
  <c r="X71" i="1" s="1"/>
  <c r="P70" i="1"/>
  <c r="P71" i="1" s="1"/>
  <c r="N70" i="1"/>
  <c r="N71" i="1" s="1"/>
  <c r="U70" i="1"/>
  <c r="U71" i="1" s="1"/>
  <c r="V70" i="1"/>
  <c r="V71" i="1" s="1"/>
  <c r="M70" i="1"/>
  <c r="M71" i="1" s="1"/>
  <c r="Y70" i="1"/>
  <c r="Y71" i="1" s="1"/>
  <c r="Q70" i="1"/>
  <c r="Q71" i="1" s="1"/>
  <c r="I70" i="1"/>
  <c r="I71" i="1" s="1"/>
  <c r="W70" i="1"/>
  <c r="W71" i="1" s="1"/>
  <c r="O70" i="1"/>
  <c r="O71" i="1" s="1"/>
  <c r="T70" i="1"/>
  <c r="T71" i="1" s="1"/>
  <c r="L70" i="1"/>
  <c r="L71" i="1" s="1"/>
  <c r="Z70" i="1"/>
  <c r="Z71" i="1" s="1"/>
  <c r="R70" i="1"/>
  <c r="R71" i="1" s="1"/>
  <c r="J70" i="1"/>
  <c r="J71" i="1" s="1"/>
  <c r="G70" i="1"/>
  <c r="G71" i="1" s="1"/>
  <c r="AD36" i="1"/>
  <c r="AE37" i="1" s="1"/>
  <c r="AK56" i="1" l="1"/>
  <c r="AJ56" i="1"/>
  <c r="AA71" i="1"/>
  <c r="AD37" i="1"/>
  <c r="AE38" i="1" s="1"/>
  <c r="AJ57" i="1" l="1"/>
  <c r="AK57" i="1"/>
  <c r="AA72" i="1"/>
  <c r="I27" i="1"/>
  <c r="AD38" i="1"/>
  <c r="AE39" i="1" s="1"/>
  <c r="AK58" i="1" l="1"/>
  <c r="AJ58" i="1"/>
  <c r="AD39" i="1"/>
  <c r="AE40" i="1" s="1"/>
  <c r="AD40" i="1" l="1"/>
  <c r="AE41" i="1" s="1"/>
  <c r="AD41" i="1" l="1"/>
  <c r="AE42" i="1" s="1"/>
  <c r="AD42" i="1" l="1"/>
  <c r="AE43" i="1" s="1"/>
  <c r="AD43" i="1" l="1"/>
  <c r="AE44" i="1" s="1"/>
  <c r="AD44" i="1" l="1"/>
  <c r="AE45" i="1" s="1"/>
  <c r="AD45" i="1" l="1"/>
  <c r="H15" i="1" l="1"/>
  <c r="AE46" i="1"/>
  <c r="AD46" i="1"/>
  <c r="AE47" i="1" s="1"/>
  <c r="AD47" i="1" l="1"/>
  <c r="AE48" i="1" s="1"/>
  <c r="AD48" i="1" l="1"/>
  <c r="AE49" i="1" s="1"/>
  <c r="AD49" i="1" l="1"/>
  <c r="AE50" i="1" s="1"/>
  <c r="AD50" i="1" l="1"/>
  <c r="AE51" i="1" s="1"/>
  <c r="AD51" i="1" l="1"/>
  <c r="AE52" i="1" s="1"/>
  <c r="AD52" i="1" l="1"/>
  <c r="AE53" i="1" s="1"/>
  <c r="AD53" i="1" l="1"/>
  <c r="AD54" i="1" l="1"/>
  <c r="AE54" i="1"/>
  <c r="K49" i="1"/>
  <c r="Q34" i="1"/>
  <c r="P36" i="1" s="1"/>
  <c r="AD55" i="1" l="1"/>
  <c r="AE55" i="1"/>
  <c r="L10" i="1"/>
  <c r="L11" i="1"/>
  <c r="L12" i="1"/>
  <c r="L13" i="1"/>
  <c r="L16" i="1"/>
  <c r="L9" i="1"/>
  <c r="I9" i="1" l="1"/>
  <c r="AD56" i="1"/>
  <c r="AE56" i="1"/>
  <c r="E42" i="1"/>
  <c r="E43" i="1"/>
  <c r="F43" i="1" s="1"/>
  <c r="E44" i="1"/>
  <c r="F44" i="1" s="1"/>
  <c r="E45" i="1"/>
  <c r="F45" i="1" s="1"/>
  <c r="E48" i="1"/>
  <c r="F48" i="1" s="1"/>
  <c r="E41" i="1"/>
  <c r="B42" i="1"/>
  <c r="B43" i="1"/>
  <c r="B44" i="1"/>
  <c r="B45" i="1"/>
  <c r="B48" i="1"/>
  <c r="B41" i="1"/>
  <c r="F41" i="1" l="1"/>
  <c r="E49" i="1"/>
  <c r="E55" i="1" s="1"/>
  <c r="F42" i="1"/>
  <c r="AD57" i="1"/>
  <c r="AE57" i="1"/>
  <c r="S34" i="1"/>
  <c r="F49" i="1" l="1"/>
  <c r="AD58" i="1"/>
  <c r="AE58" i="1"/>
  <c r="T34" i="1"/>
  <c r="H5" i="1"/>
  <c r="S35" i="1" l="1"/>
  <c r="K50" i="1"/>
  <c r="K51" i="1"/>
  <c r="K52" i="1"/>
  <c r="K53" i="1"/>
  <c r="K55" i="1"/>
  <c r="M42" i="1"/>
  <c r="K42" i="1"/>
  <c r="R35" i="1"/>
  <c r="R36" i="1" s="1"/>
  <c r="S37" i="1" s="1"/>
  <c r="S36" i="1" l="1"/>
  <c r="R37" i="1"/>
  <c r="S38" i="1" s="1"/>
  <c r="I26" i="1"/>
  <c r="J26" i="1" s="1"/>
  <c r="I25" i="1"/>
  <c r="J25" i="1" s="1"/>
  <c r="I24" i="1"/>
  <c r="J24" i="1" s="1"/>
  <c r="I22" i="1"/>
  <c r="J22" i="1" l="1"/>
  <c r="R38" i="1"/>
  <c r="S39" i="1" s="1"/>
  <c r="R39" i="1" l="1"/>
  <c r="S40" i="1" s="1"/>
  <c r="R40" i="1" l="1"/>
  <c r="S41" i="1" s="1"/>
  <c r="K5" i="1"/>
  <c r="R41" i="1" l="1"/>
  <c r="S42" i="1" s="1"/>
  <c r="J5" i="1"/>
  <c r="I5" i="1"/>
  <c r="R42" i="1" l="1"/>
  <c r="S43" i="1" s="1"/>
  <c r="R43" i="1" l="1"/>
  <c r="F19" i="1"/>
  <c r="H19" i="1" s="1"/>
  <c r="S44" i="1" l="1"/>
  <c r="R44" i="1"/>
  <c r="S45" i="1" s="1"/>
  <c r="H20" i="1"/>
  <c r="K56" i="1"/>
  <c r="K57" i="1" s="1"/>
  <c r="AG35" i="1"/>
  <c r="AG36" i="1" s="1"/>
  <c r="AA35" i="1"/>
  <c r="Z34" i="1"/>
  <c r="X35" i="1"/>
  <c r="X36" i="1" s="1"/>
  <c r="V34" i="1"/>
  <c r="W34" i="1" l="1"/>
  <c r="AI34" i="1"/>
  <c r="AC34" i="1"/>
  <c r="R45" i="1"/>
  <c r="Y37" i="1"/>
  <c r="Y35" i="1"/>
  <c r="Y36" i="1"/>
  <c r="AG37" i="1"/>
  <c r="AA36" i="1"/>
  <c r="X37" i="1"/>
  <c r="Y38" i="1" s="1"/>
  <c r="U35" i="1"/>
  <c r="U36" i="1" s="1"/>
  <c r="O35" i="1"/>
  <c r="O36" i="1" s="1"/>
  <c r="O37" i="1" s="1"/>
  <c r="O38" i="1" s="1"/>
  <c r="O39" i="1" s="1"/>
  <c r="O40" i="1" s="1"/>
  <c r="O41" i="1" s="1"/>
  <c r="O42" i="1" s="1"/>
  <c r="M47" i="1"/>
  <c r="M45" i="1"/>
  <c r="M44" i="1"/>
  <c r="M43" i="1"/>
  <c r="M41" i="1"/>
  <c r="S46" i="1" l="1"/>
  <c r="H10" i="1"/>
  <c r="V35" i="1"/>
  <c r="AH36" i="1"/>
  <c r="AH38" i="1"/>
  <c r="AH37" i="1"/>
  <c r="AH35" i="1"/>
  <c r="AB36" i="1"/>
  <c r="I15" i="1"/>
  <c r="AB37" i="1"/>
  <c r="AB35" i="1"/>
  <c r="O43" i="1"/>
  <c r="O44" i="1" s="1"/>
  <c r="O45" i="1" s="1"/>
  <c r="H9" i="1" s="1"/>
  <c r="R46" i="1"/>
  <c r="S47" i="1" s="1"/>
  <c r="V37" i="1"/>
  <c r="V36" i="1"/>
  <c r="AG38" i="1"/>
  <c r="AH39" i="1" s="1"/>
  <c r="AA37" i="1"/>
  <c r="AB38" i="1" s="1"/>
  <c r="X38" i="1"/>
  <c r="Y39" i="1" s="1"/>
  <c r="U37" i="1"/>
  <c r="V38" i="1" s="1"/>
  <c r="K43" i="1"/>
  <c r="K44" i="1"/>
  <c r="K45" i="1"/>
  <c r="K47" i="1"/>
  <c r="K41" i="1"/>
  <c r="I23" i="1"/>
  <c r="J23" i="1" l="1"/>
  <c r="G27" i="1"/>
  <c r="H27" i="1" s="1"/>
  <c r="O46" i="1"/>
  <c r="O47" i="1" s="1"/>
  <c r="O48" i="1" s="1"/>
  <c r="O49" i="1" s="1"/>
  <c r="O50" i="1" s="1"/>
  <c r="O51" i="1" s="1"/>
  <c r="O52" i="1" s="1"/>
  <c r="O53" i="1" s="1"/>
  <c r="R47" i="1"/>
  <c r="S48" i="1" s="1"/>
  <c r="P38" i="1"/>
  <c r="P40" i="1"/>
  <c r="P42" i="1"/>
  <c r="P44" i="1"/>
  <c r="P37" i="1"/>
  <c r="P39" i="1"/>
  <c r="P41" i="1"/>
  <c r="P43" i="1"/>
  <c r="P45" i="1"/>
  <c r="P47" i="1"/>
  <c r="P53" i="1"/>
  <c r="P35" i="1"/>
  <c r="P46" i="1"/>
  <c r="AG39" i="1"/>
  <c r="AH40" i="1" s="1"/>
  <c r="AA38" i="1"/>
  <c r="AB39" i="1" s="1"/>
  <c r="X39" i="1"/>
  <c r="Y40" i="1" s="1"/>
  <c r="U38" i="1"/>
  <c r="V39" i="1" s="1"/>
  <c r="P51" i="1" l="1"/>
  <c r="P49" i="1"/>
  <c r="P50" i="1"/>
  <c r="P48" i="1"/>
  <c r="O54" i="1"/>
  <c r="P54" i="1"/>
  <c r="P52" i="1"/>
  <c r="R48" i="1"/>
  <c r="S49" i="1" s="1"/>
  <c r="AG40" i="1"/>
  <c r="AH41" i="1" s="1"/>
  <c r="AA39" i="1"/>
  <c r="AB40" i="1" s="1"/>
  <c r="X40" i="1"/>
  <c r="Y41" i="1" s="1"/>
  <c r="U39" i="1"/>
  <c r="V40" i="1" s="1"/>
  <c r="O55" i="1" l="1"/>
  <c r="P55" i="1"/>
  <c r="R49" i="1"/>
  <c r="S50" i="1" s="1"/>
  <c r="AG41" i="1"/>
  <c r="AH42" i="1" s="1"/>
  <c r="AA40" i="1"/>
  <c r="AB41" i="1" s="1"/>
  <c r="X41" i="1"/>
  <c r="Y42" i="1" s="1"/>
  <c r="U40" i="1"/>
  <c r="V41" i="1" s="1"/>
  <c r="O56" i="1" l="1"/>
  <c r="P56" i="1"/>
  <c r="R50" i="1"/>
  <c r="S51" i="1" s="1"/>
  <c r="AG42" i="1"/>
  <c r="AH43" i="1" s="1"/>
  <c r="AA41" i="1"/>
  <c r="AB42" i="1" s="1"/>
  <c r="X42" i="1"/>
  <c r="Y43" i="1" s="1"/>
  <c r="U41" i="1"/>
  <c r="V42" i="1" s="1"/>
  <c r="O57" i="1" l="1"/>
  <c r="P57" i="1"/>
  <c r="R51" i="1"/>
  <c r="S52" i="1" s="1"/>
  <c r="AG43" i="1"/>
  <c r="AA42" i="1"/>
  <c r="AB43" i="1" s="1"/>
  <c r="X43" i="1"/>
  <c r="U42" i="1"/>
  <c r="V43" i="1" s="1"/>
  <c r="O58" i="1" l="1"/>
  <c r="P58" i="1"/>
  <c r="R52" i="1"/>
  <c r="S53" i="1" s="1"/>
  <c r="I10" i="1" s="1"/>
  <c r="Y44" i="1"/>
  <c r="AH44" i="1"/>
  <c r="AG44" i="1"/>
  <c r="AH45" i="1" s="1"/>
  <c r="AA43" i="1"/>
  <c r="X44" i="1"/>
  <c r="Y45" i="1" s="1"/>
  <c r="U43" i="1"/>
  <c r="R53" i="1" l="1"/>
  <c r="V44" i="1"/>
  <c r="AB44" i="1"/>
  <c r="AG45" i="1"/>
  <c r="H16" i="1" s="1"/>
  <c r="AA44" i="1"/>
  <c r="AB45" i="1" s="1"/>
  <c r="X45" i="1"/>
  <c r="U44" i="1"/>
  <c r="V45" i="1" s="1"/>
  <c r="Y46" i="1" l="1"/>
  <c r="H12" i="1"/>
  <c r="AH46" i="1"/>
  <c r="R54" i="1"/>
  <c r="S54" i="1"/>
  <c r="AG46" i="1"/>
  <c r="AH47" i="1" s="1"/>
  <c r="AA45" i="1"/>
  <c r="X46" i="1"/>
  <c r="Y47" i="1" s="1"/>
  <c r="U45" i="1"/>
  <c r="AB46" i="1" l="1"/>
  <c r="H13" i="1"/>
  <c r="R55" i="1"/>
  <c r="S55" i="1"/>
  <c r="V46" i="1"/>
  <c r="H11" i="1"/>
  <c r="AG47" i="1"/>
  <c r="AH48" i="1" s="1"/>
  <c r="AA46" i="1"/>
  <c r="AB47" i="1" s="1"/>
  <c r="X47" i="1"/>
  <c r="Y48" i="1" s="1"/>
  <c r="U46" i="1"/>
  <c r="V47" i="1" s="1"/>
  <c r="R56" i="1" l="1"/>
  <c r="S56" i="1"/>
  <c r="I16" i="1"/>
  <c r="N5" i="1"/>
  <c r="AG48" i="1"/>
  <c r="AH49" i="1" s="1"/>
  <c r="AA47" i="1"/>
  <c r="AB48" i="1" s="1"/>
  <c r="X48" i="1"/>
  <c r="Y49" i="1" s="1"/>
  <c r="U47" i="1"/>
  <c r="V48" i="1" s="1"/>
  <c r="R57" i="1" l="1"/>
  <c r="S57" i="1"/>
  <c r="AG49" i="1"/>
  <c r="AH50" i="1" s="1"/>
  <c r="AA48" i="1"/>
  <c r="AB49" i="1" s="1"/>
  <c r="X49" i="1"/>
  <c r="Y50" i="1" s="1"/>
  <c r="U48" i="1"/>
  <c r="V49" i="1" s="1"/>
  <c r="R58" i="1" l="1"/>
  <c r="S58" i="1"/>
  <c r="AG50" i="1"/>
  <c r="AH51" i="1" s="1"/>
  <c r="AA49" i="1"/>
  <c r="AB50" i="1" s="1"/>
  <c r="X50" i="1"/>
  <c r="Y51" i="1" s="1"/>
  <c r="U49" i="1"/>
  <c r="V50" i="1" s="1"/>
  <c r="AG51" i="1" l="1"/>
  <c r="AH52" i="1" s="1"/>
  <c r="AA50" i="1"/>
  <c r="AB51" i="1" s="1"/>
  <c r="X51" i="1"/>
  <c r="Y52" i="1" s="1"/>
  <c r="U50" i="1"/>
  <c r="V51" i="1" s="1"/>
  <c r="AG52" i="1" l="1"/>
  <c r="AH53" i="1" s="1"/>
  <c r="AA51" i="1"/>
  <c r="AB52" i="1" s="1"/>
  <c r="X52" i="1"/>
  <c r="Y53" i="1" s="1"/>
  <c r="I12" i="1" s="1"/>
  <c r="U51" i="1"/>
  <c r="V52" i="1" s="1"/>
  <c r="AG53" i="1" l="1"/>
  <c r="AA52" i="1"/>
  <c r="AB53" i="1" s="1"/>
  <c r="I13" i="1" s="1"/>
  <c r="X53" i="1"/>
  <c r="U52" i="1"/>
  <c r="V53" i="1" s="1"/>
  <c r="X54" i="1" l="1"/>
  <c r="Y54" i="1"/>
  <c r="AG54" i="1"/>
  <c r="AH54" i="1"/>
  <c r="I11" i="1"/>
  <c r="H21" i="1"/>
  <c r="AA53" i="1"/>
  <c r="U53" i="1"/>
  <c r="U54" i="1" l="1"/>
  <c r="V54" i="1"/>
  <c r="AG55" i="1"/>
  <c r="AH55" i="1"/>
  <c r="AA54" i="1"/>
  <c r="AB54" i="1"/>
  <c r="X55" i="1"/>
  <c r="Y55" i="1"/>
  <c r="H28" i="1"/>
  <c r="H74" i="1" s="1"/>
  <c r="I21" i="1"/>
  <c r="X56" i="1" l="1"/>
  <c r="Y56" i="1"/>
  <c r="AG56" i="1"/>
  <c r="AH56" i="1"/>
  <c r="AA55" i="1"/>
  <c r="AB55" i="1"/>
  <c r="U55" i="1"/>
  <c r="V55" i="1"/>
  <c r="I28" i="1"/>
  <c r="AA56" i="1" l="1"/>
  <c r="AB56" i="1"/>
  <c r="AG57" i="1"/>
  <c r="AH57" i="1"/>
  <c r="U56" i="1"/>
  <c r="V56" i="1"/>
  <c r="X57" i="1"/>
  <c r="Y57" i="1"/>
  <c r="X58" i="1" l="1"/>
  <c r="Y58" i="1"/>
  <c r="U57" i="1"/>
  <c r="V57" i="1"/>
  <c r="AG58" i="1"/>
  <c r="AH58" i="1"/>
  <c r="AA57" i="1"/>
  <c r="AB57" i="1"/>
  <c r="AA58" i="1" l="1"/>
  <c r="AB58" i="1"/>
  <c r="U58" i="1"/>
  <c r="V58" i="1"/>
  <c r="G29" i="1"/>
  <c r="H29" i="1" s="1"/>
  <c r="H30" i="1" l="1"/>
  <c r="I29" i="1"/>
  <c r="C30" i="1" l="1"/>
  <c r="I30" i="1"/>
  <c r="H31" i="1"/>
  <c r="H32" i="1" s="1"/>
</calcChain>
</file>

<file path=xl/sharedStrings.xml><?xml version="1.0" encoding="utf-8"?>
<sst xmlns="http://schemas.openxmlformats.org/spreadsheetml/2006/main" count="146" uniqueCount="100">
  <si>
    <t>Licentie</t>
  </si>
  <si>
    <t>Private Wealth Navigator</t>
  </si>
  <si>
    <t>Private Estate Planner</t>
  </si>
  <si>
    <t>Private Asset Planner</t>
  </si>
  <si>
    <t>Private Pension Planner</t>
  </si>
  <si>
    <t>Rekentools los</t>
  </si>
  <si>
    <t>Documenten en overige hulpmiddelen</t>
  </si>
  <si>
    <t>Helpdesk</t>
  </si>
  <si>
    <t>Subtotaal per jaar</t>
  </si>
  <si>
    <t>Aantal licenties</t>
  </si>
  <si>
    <t>Prijs [1]</t>
  </si>
  <si>
    <t>Inbegrepen</t>
  </si>
  <si>
    <t>Hoofdlicentie</t>
  </si>
  <si>
    <t>Sublicentie</t>
  </si>
  <si>
    <t>Prijs [2]</t>
  </si>
  <si>
    <t>PWN</t>
  </si>
  <si>
    <t>PEP</t>
  </si>
  <si>
    <t>PAP</t>
  </si>
  <si>
    <t>PPP</t>
  </si>
  <si>
    <t>Rekentools</t>
  </si>
  <si>
    <t>Nee</t>
  </si>
  <si>
    <t>Meer info:</t>
  </si>
  <si>
    <t>Kennisdesk</t>
  </si>
  <si>
    <t>Startersaanbod</t>
  </si>
  <si>
    <t>Bekijk ook ons startersaanbod! &gt;&gt;</t>
  </si>
  <si>
    <t>Berekening korting</t>
  </si>
  <si>
    <t>Totaal</t>
  </si>
  <si>
    <t>Gemiddeld</t>
  </si>
  <si>
    <t>gemiddeld per licentie</t>
  </si>
  <si>
    <t>Pakket</t>
  </si>
  <si>
    <t>A</t>
  </si>
  <si>
    <t>B</t>
  </si>
  <si>
    <t>C</t>
  </si>
  <si>
    <t>D</t>
  </si>
  <si>
    <t>E</t>
  </si>
  <si>
    <t>Uw pakketselectie:</t>
  </si>
  <si>
    <t>PrivateWealthNetwork</t>
  </si>
  <si>
    <t>Aa</t>
  </si>
  <si>
    <t>Private Wealth Navigator Light Versie</t>
  </si>
  <si>
    <t>PWN Light</t>
  </si>
  <si>
    <t>Private Wealth Navigator Light</t>
  </si>
  <si>
    <t>Smart Financial Network</t>
  </si>
  <si>
    <t>Omvangskorting op basis van pakketsamenstelling</t>
  </si>
  <si>
    <t>Berekening omvangskorting</t>
  </si>
  <si>
    <t>Korting</t>
  </si>
  <si>
    <t>applicaties &gt;</t>
  </si>
  <si>
    <t>korting &gt;</t>
  </si>
  <si>
    <t xml:space="preserve">Licenties </t>
  </si>
  <si>
    <t>Aan deze prijsberekening kunnen geen rechten worden ontleend</t>
  </si>
  <si>
    <t>Korting vanaf 2e licentie</t>
  </si>
  <si>
    <t>Totaal per jaar ex btw</t>
  </si>
  <si>
    <t>BTW</t>
  </si>
  <si>
    <t>Totaal per jaar incl btw</t>
  </si>
  <si>
    <t>PIP</t>
  </si>
  <si>
    <t>F</t>
  </si>
  <si>
    <t>Private Investment Planner</t>
  </si>
  <si>
    <t>Private Instement Planner</t>
  </si>
  <si>
    <t>Prijsberekening volledig pakket</t>
  </si>
  <si>
    <t xml:space="preserve">PWN </t>
  </si>
  <si>
    <t>RT</t>
  </si>
  <si>
    <t>Totaalpakket?</t>
  </si>
  <si>
    <t>Aantal:</t>
  </si>
  <si>
    <t>Max prijs</t>
  </si>
  <si>
    <t>Kennisdesk (= bij afname minimaal 7 pakketonderdelen)</t>
  </si>
  <si>
    <t>PLP</t>
  </si>
  <si>
    <t>G</t>
  </si>
  <si>
    <t>Private Lijfrente Planner</t>
  </si>
  <si>
    <t>Toeslag bij alleen afname PWN:</t>
  </si>
  <si>
    <t>Totaalpakket goedkoper?</t>
  </si>
  <si>
    <t>Pakketprijs</t>
  </si>
  <si>
    <t>Prijslijst per 1-9-2025 (let op: speciale blijvende korting bij afname van volledig pakket)</t>
  </si>
  <si>
    <t>versie 2025.09.01</t>
  </si>
  <si>
    <t>Versiebeheer</t>
  </si>
  <si>
    <t>2025.09.01</t>
  </si>
  <si>
    <t>Johan Hoekstra</t>
  </si>
  <si>
    <t>Pakketkorting</t>
  </si>
  <si>
    <t>Deze korting alleen toepassen op basis van het aantal verschillende pakketten en niet op aantallen (2*PWN zijn geen 2 pakketten, 2*PWN + 2*PEP zijn 2 pakketten en niet 4)</t>
  </si>
  <si>
    <t>Cel H74</t>
  </si>
  <si>
    <t>Cel E49</t>
  </si>
  <si>
    <t>Minimum Prijs</t>
  </si>
  <si>
    <t>De totaal prijs na aftrek van korting voor 1 PWN (eventueel + tools) zou nooit onder de prijs van 995 (starterspakket) mogen komen.</t>
  </si>
  <si>
    <t>Cel I29</t>
  </si>
  <si>
    <t>Cel H27</t>
  </si>
  <si>
    <t>Opleidingkorting</t>
  </si>
  <si>
    <t>Opleidingkorting geldt alleen op de PWN en niet op de tools</t>
  </si>
  <si>
    <t>Regel 19</t>
  </si>
  <si>
    <t>Smart Financial Netwerk</t>
  </si>
  <si>
    <t>verbergen</t>
  </si>
  <si>
    <t>Regel 20</t>
  </si>
  <si>
    <t>Toegepaste korting (alleen geldig op sublicenties PWN)</t>
  </si>
  <si>
    <t>Cel C27</t>
  </si>
  <si>
    <t>Tekst</t>
  </si>
  <si>
    <t xml:space="preserve"> (alleen geldig op sublicenties PWN)</t>
  </si>
  <si>
    <t>Cel AH34</t>
  </si>
  <si>
    <t>Basisprijs naar 295 en in combinatie met PWN 195</t>
  </si>
  <si>
    <t>Certified Financial Planner (CFP)</t>
  </si>
  <si>
    <t>Fiscount / RB / NOAB / Novak / NBA</t>
  </si>
  <si>
    <t>Vereniging Life Planner Nederland</t>
  </si>
  <si>
    <t>Federatie Vermogens Planner of RFEA</t>
  </si>
  <si>
    <t xml:space="preserve">Register Estate Planners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</si>
</sst>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theme="1"/>
      <name val="Aptos"/>
      <family val="2"/>
    </font>
    <font>
      <sz val="9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rgb="FFFF0000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7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1" fillId="0" borderId="10" xfId="0" applyFont="1" applyBorder="1" applyProtection="1">
      <protection hidden="1"/>
    </xf>
    <xf numFmtId="0" fontId="0" fillId="0" borderId="11" xfId="0" applyBorder="1" applyProtection="1">
      <protection hidden="1"/>
    </xf>
    <xf numFmtId="0" fontId="0" fillId="0" borderId="12" xfId="0" applyBorder="1" applyProtection="1">
      <protection hidden="1"/>
    </xf>
    <xf numFmtId="4" fontId="0" fillId="0" borderId="1" xfId="0" applyNumberFormat="1" applyBorder="1" applyProtection="1">
      <protection hidden="1"/>
    </xf>
    <xf numFmtId="0" fontId="0" fillId="0" borderId="1" xfId="0" applyBorder="1" applyProtection="1">
      <protection hidden="1"/>
    </xf>
    <xf numFmtId="4" fontId="1" fillId="0" borderId="1" xfId="0" applyNumberFormat="1" applyFont="1" applyBorder="1" applyProtection="1">
      <protection hidden="1"/>
    </xf>
    <xf numFmtId="0" fontId="0" fillId="0" borderId="10" xfId="0" applyBorder="1" applyProtection="1">
      <protection hidden="1"/>
    </xf>
    <xf numFmtId="10" fontId="0" fillId="0" borderId="0" xfId="0" applyNumberFormat="1" applyProtection="1">
      <protection hidden="1"/>
    </xf>
    <xf numFmtId="10" fontId="1" fillId="0" borderId="1" xfId="0" applyNumberFormat="1" applyFont="1" applyBorder="1" applyAlignment="1" applyProtection="1">
      <alignment horizontal="center" vertical="center"/>
      <protection hidden="1"/>
    </xf>
    <xf numFmtId="4" fontId="1" fillId="3" borderId="1" xfId="0" applyNumberFormat="1" applyFont="1" applyFill="1" applyBorder="1" applyProtection="1">
      <protection hidden="1"/>
    </xf>
    <xf numFmtId="0" fontId="0" fillId="0" borderId="2" xfId="0" applyBorder="1" applyProtection="1">
      <protection hidden="1"/>
    </xf>
    <xf numFmtId="0" fontId="1" fillId="0" borderId="8" xfId="0" applyFont="1" applyBorder="1" applyProtection="1">
      <protection hidden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5" xfId="0" applyBorder="1" applyProtection="1">
      <protection hidden="1"/>
    </xf>
    <xf numFmtId="3" fontId="0" fillId="0" borderId="0" xfId="0" applyNumberFormat="1" applyProtection="1">
      <protection hidden="1"/>
    </xf>
    <xf numFmtId="3" fontId="0" fillId="0" borderId="5" xfId="0" applyNumberFormat="1" applyBorder="1" applyProtection="1"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6" xfId="0" applyBorder="1" applyProtection="1">
      <protection hidden="1"/>
    </xf>
    <xf numFmtId="3" fontId="0" fillId="0" borderId="9" xfId="0" applyNumberFormat="1" applyBorder="1" applyProtection="1">
      <protection hidden="1"/>
    </xf>
    <xf numFmtId="0" fontId="0" fillId="0" borderId="7" xfId="0" applyBorder="1" applyProtection="1">
      <protection hidden="1"/>
    </xf>
    <xf numFmtId="0" fontId="2" fillId="0" borderId="0" xfId="1" applyProtection="1">
      <protection hidden="1"/>
    </xf>
    <xf numFmtId="0" fontId="3" fillId="0" borderId="0" xfId="0" applyFont="1" applyProtection="1">
      <protection hidden="1"/>
    </xf>
    <xf numFmtId="0" fontId="1" fillId="0" borderId="0" xfId="0" applyFont="1" applyAlignment="1" applyProtection="1">
      <alignment horizontal="center" vertical="center"/>
      <protection hidden="1"/>
    </xf>
    <xf numFmtId="14" fontId="0" fillId="0" borderId="0" xfId="0" applyNumberFormat="1" applyProtection="1"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 shrinkToFit="1"/>
      <protection hidden="1"/>
    </xf>
    <xf numFmtId="0" fontId="1" fillId="0" borderId="1" xfId="0" applyFont="1" applyBorder="1" applyAlignment="1" applyProtection="1">
      <alignment horizontal="center" vertical="center" shrinkToFit="1"/>
      <protection hidden="1"/>
    </xf>
    <xf numFmtId="0" fontId="0" fillId="0" borderId="13" xfId="0" applyBorder="1" applyProtection="1">
      <protection hidden="1"/>
    </xf>
    <xf numFmtId="0" fontId="4" fillId="0" borderId="0" xfId="0" applyFont="1" applyProtection="1">
      <protection hidden="1"/>
    </xf>
    <xf numFmtId="3" fontId="1" fillId="0" borderId="1" xfId="0" applyNumberFormat="1" applyFont="1" applyBorder="1" applyAlignment="1" applyProtection="1">
      <alignment horizontal="center" vertical="center" shrinkToFit="1"/>
      <protection hidden="1"/>
    </xf>
    <xf numFmtId="2" fontId="0" fillId="0" borderId="0" xfId="0" applyNumberFormat="1" applyProtection="1">
      <protection hidden="1"/>
    </xf>
    <xf numFmtId="4" fontId="0" fillId="0" borderId="0" xfId="0" applyNumberFormat="1" applyProtection="1">
      <protection hidden="1"/>
    </xf>
    <xf numFmtId="0" fontId="5" fillId="4" borderId="1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shrinkToFit="1"/>
      <protection hidden="1"/>
    </xf>
    <xf numFmtId="9" fontId="0" fillId="0" borderId="0" xfId="0" applyNumberFormat="1" applyProtection="1">
      <protection hidden="1"/>
    </xf>
    <xf numFmtId="0" fontId="0" fillId="0" borderId="1" xfId="0" applyBorder="1" applyAlignment="1" applyProtection="1">
      <alignment shrinkToFit="1"/>
      <protection hidden="1"/>
    </xf>
    <xf numFmtId="0" fontId="0" fillId="5" borderId="1" xfId="0" applyFill="1" applyBorder="1" applyAlignment="1" applyProtection="1">
      <alignment horizontal="center" vertical="center"/>
      <protection locked="0"/>
    </xf>
    <xf numFmtId="0" fontId="6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5" borderId="0" xfId="0" applyFill="1" applyProtection="1">
      <protection hidden="1"/>
    </xf>
    <xf numFmtId="3" fontId="0" fillId="5" borderId="0" xfId="0" applyNumberFormat="1" applyFill="1" applyProtection="1">
      <protection hidden="1"/>
    </xf>
    <xf numFmtId="0" fontId="1" fillId="6" borderId="10" xfId="0" applyFont="1" applyFill="1" applyBorder="1" applyProtection="1">
      <protection hidden="1"/>
    </xf>
    <xf numFmtId="0" fontId="0" fillId="6" borderId="11" xfId="0" applyFill="1" applyBorder="1" applyProtection="1">
      <protection hidden="1"/>
    </xf>
    <xf numFmtId="0" fontId="0" fillId="6" borderId="12" xfId="0" applyFill="1" applyBorder="1" applyAlignment="1" applyProtection="1">
      <alignment horizontal="right" vertical="center" shrinkToFit="1"/>
      <protection hidden="1"/>
    </xf>
    <xf numFmtId="0" fontId="0" fillId="6" borderId="1" xfId="0" applyFill="1" applyBorder="1" applyAlignment="1" applyProtection="1">
      <alignment horizontal="center" vertical="center"/>
      <protection locked="0"/>
    </xf>
    <xf numFmtId="4" fontId="0" fillId="6" borderId="1" xfId="0" applyNumberFormat="1" applyFill="1" applyBorder="1" applyProtection="1">
      <protection hidden="1"/>
    </xf>
    <xf numFmtId="0" fontId="0" fillId="6" borderId="0" xfId="0" applyFill="1" applyProtection="1">
      <protection hidden="1"/>
    </xf>
    <xf numFmtId="0" fontId="4" fillId="6" borderId="0" xfId="0" applyFont="1" applyFill="1" applyProtection="1">
      <protection hidden="1"/>
    </xf>
    <xf numFmtId="0" fontId="0" fillId="6" borderId="1" xfId="0" applyFill="1" applyBorder="1" applyAlignment="1" applyProtection="1">
      <alignment horizontal="center" vertical="center"/>
      <protection hidden="1"/>
    </xf>
    <xf numFmtId="0" fontId="8" fillId="0" borderId="0" xfId="0" applyFont="1"/>
    <xf numFmtId="0" fontId="8" fillId="0" borderId="0" xfId="0" applyFont="1" applyAlignment="1">
      <alignment vertical="center"/>
    </xf>
    <xf numFmtId="10" fontId="5" fillId="0" borderId="0" xfId="0" applyNumberFormat="1" applyFont="1" applyProtection="1">
      <protection hidden="1"/>
    </xf>
    <xf numFmtId="0" fontId="9" fillId="0" borderId="0" xfId="0" applyFont="1" applyProtection="1"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left" vertical="center" shrinkToFit="1"/>
      <protection hidden="1"/>
    </xf>
    <xf numFmtId="0" fontId="0" fillId="0" borderId="11" xfId="0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2" fillId="0" borderId="14" xfId="1" applyBorder="1" applyAlignment="1" applyProtection="1">
      <alignment shrinkToFit="1"/>
      <protection hidden="1"/>
    </xf>
    <xf numFmtId="0" fontId="0" fillId="0" borderId="15" xfId="0" applyBorder="1" applyAlignment="1">
      <alignment shrinkToFit="1"/>
    </xf>
    <xf numFmtId="0" fontId="2" fillId="0" borderId="15" xfId="1" applyBorder="1" applyAlignment="1">
      <alignment shrinkToFit="1"/>
    </xf>
    <xf numFmtId="0" fontId="2" fillId="6" borderId="0" xfId="1" applyFill="1" applyBorder="1" applyAlignment="1" applyProtection="1">
      <protection hidden="1"/>
    </xf>
    <xf numFmtId="0" fontId="0" fillId="6" borderId="0" xfId="0" applyFill="1"/>
    <xf numFmtId="0" fontId="1" fillId="6" borderId="10" xfId="0" applyFont="1" applyFill="1" applyBorder="1" applyAlignment="1" applyProtection="1">
      <alignment horizontal="left" vertical="center" shrinkToFit="1"/>
      <protection hidden="1"/>
    </xf>
    <xf numFmtId="0" fontId="0" fillId="6" borderId="11" xfId="0" applyFill="1" applyBorder="1" applyAlignment="1">
      <alignment horizontal="left" vertical="center" shrinkToFit="1"/>
    </xf>
    <xf numFmtId="0" fontId="0" fillId="6" borderId="12" xfId="0" applyFill="1" applyBorder="1" applyAlignment="1">
      <alignment horizontal="left" vertical="center" shrinkToFit="1"/>
    </xf>
    <xf numFmtId="0" fontId="2" fillId="0" borderId="14" xfId="1" applyBorder="1" applyAlignment="1" applyProtection="1">
      <alignment horizontal="left" vertical="center" shrinkToFit="1"/>
      <protection hidden="1"/>
    </xf>
    <xf numFmtId="0" fontId="2" fillId="0" borderId="15" xfId="1" applyBorder="1" applyAlignment="1">
      <alignment horizontal="left" vertical="center" shrinkToFit="1"/>
    </xf>
    <xf numFmtId="0" fontId="7" fillId="2" borderId="16" xfId="0" applyFont="1" applyFill="1" applyBorder="1" applyAlignment="1" applyProtection="1">
      <alignment horizontal="right" vertical="center" shrinkToFit="1"/>
      <protection hidden="1"/>
    </xf>
    <xf numFmtId="0" fontId="7" fillId="2" borderId="16" xfId="0" applyFont="1" applyFill="1" applyBorder="1" applyAlignment="1">
      <alignment horizontal="right" vertical="center" shrinkToFit="1"/>
    </xf>
    <xf numFmtId="0" fontId="7" fillId="2" borderId="17" xfId="0" applyFont="1" applyFill="1" applyBorder="1" applyAlignment="1">
      <alignment horizontal="right" vertical="center" shrinkToFit="1"/>
    </xf>
  </cellXfs>
  <cellStyles count="2">
    <cellStyle name="Hyperlink" xfId="1" builtinId="8"/>
    <cellStyle name="Standaard" xfId="0" builtinId="0"/>
  </cellStyles>
  <dxfs count="12">
    <dxf>
      <fill>
        <patternFill>
          <bgColor theme="9" tint="-0.24994659260841701"/>
        </patternFill>
      </fill>
    </dxf>
    <dxf>
      <font>
        <color theme="0"/>
      </font>
    </dxf>
    <dxf>
      <border>
        <left/>
        <right/>
        <top/>
        <bottom/>
        <vertical/>
        <horizontal/>
      </border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ont>
        <color theme="0" tint="-4.9989318521683403E-2"/>
      </font>
    </dxf>
    <dxf>
      <border>
        <right style="hair">
          <color auto="1"/>
        </right>
        <vertical/>
        <horizontal/>
      </border>
    </dxf>
    <dxf>
      <font>
        <color theme="0"/>
      </font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6" tint="-0.24994659260841701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5</xdr:row>
      <xdr:rowOff>38100</xdr:rowOff>
    </xdr:from>
    <xdr:to>
      <xdr:col>0</xdr:col>
      <xdr:colOff>483869</xdr:colOff>
      <xdr:row>11</xdr:row>
      <xdr:rowOff>95250</xdr:rowOff>
    </xdr:to>
    <xdr:sp macro="" textlink="">
      <xdr:nvSpPr>
        <xdr:cNvPr id="3" name="Up-Down Arrow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38150" y="990600"/>
          <a:ext cx="45719" cy="1009650"/>
        </a:xfrm>
        <a:prstGeom prst="up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5</xdr:col>
      <xdr:colOff>0</xdr:colOff>
      <xdr:row>0</xdr:row>
      <xdr:rowOff>104775</xdr:rowOff>
    </xdr:from>
    <xdr:to>
      <xdr:col>6</xdr:col>
      <xdr:colOff>647700</xdr:colOff>
      <xdr:row>0</xdr:row>
      <xdr:rowOff>171450</xdr:rowOff>
    </xdr:to>
    <xdr:sp macro="" textlink="">
      <xdr:nvSpPr>
        <xdr:cNvPr id="4" name="Left-Right Arrow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048000" y="104775"/>
          <a:ext cx="1257300" cy="66675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 editAs="oneCell">
    <xdr:from>
      <xdr:col>2</xdr:col>
      <xdr:colOff>15241</xdr:colOff>
      <xdr:row>1</xdr:row>
      <xdr:rowOff>149308</xdr:rowOff>
    </xdr:from>
    <xdr:to>
      <xdr:col>5</xdr:col>
      <xdr:colOff>140970</xdr:colOff>
      <xdr:row>6</xdr:row>
      <xdr:rowOff>140969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2008E4E9-DB33-43DC-88F0-643647833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441" y="339808"/>
          <a:ext cx="1937384" cy="925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rivatewealthsupport.nl/privatewealthnetwork/" TargetMode="External"/><Relationship Id="rId13" Type="http://schemas.openxmlformats.org/officeDocument/2006/relationships/hyperlink" Target="https://www.privatewealthsupport.nl/private-pension-planner/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www.privatewealthsupport.nl/de-private-estate-planner/" TargetMode="External"/><Relationship Id="rId7" Type="http://schemas.openxmlformats.org/officeDocument/2006/relationships/hyperlink" Target="https://www.privatewealthsupport.nl/startersaanbod/" TargetMode="External"/><Relationship Id="rId12" Type="http://schemas.openxmlformats.org/officeDocument/2006/relationships/hyperlink" Target="https://www.privatewealthsupport.nl/private-wealth-navigator/" TargetMode="External"/><Relationship Id="rId17" Type="http://schemas.openxmlformats.org/officeDocument/2006/relationships/hyperlink" Target="https://www.privatewealthsupport.nl/de-private-lijfrente-planner/" TargetMode="External"/><Relationship Id="rId2" Type="http://schemas.openxmlformats.org/officeDocument/2006/relationships/hyperlink" Target="https://www.privatewealthsupport.nl/private-wealth-navigator/" TargetMode="External"/><Relationship Id="rId16" Type="http://schemas.openxmlformats.org/officeDocument/2006/relationships/hyperlink" Target="https://www.privatewealthsupport.nl/de-private-lijfrente-planner/" TargetMode="External"/><Relationship Id="rId1" Type="http://schemas.openxmlformats.org/officeDocument/2006/relationships/hyperlink" Target="https://www.privatewealthsupport.nl/private-wealth-navigator/" TargetMode="External"/><Relationship Id="rId6" Type="http://schemas.openxmlformats.org/officeDocument/2006/relationships/hyperlink" Target="https://www.privatewealthsupport.nl/kennisdesk/" TargetMode="External"/><Relationship Id="rId11" Type="http://schemas.openxmlformats.org/officeDocument/2006/relationships/hyperlink" Target="https://www.privatewealthsupport.nl/private-pension-planner/" TargetMode="External"/><Relationship Id="rId5" Type="http://schemas.openxmlformats.org/officeDocument/2006/relationships/hyperlink" Target="https://www.privatewealthsupport.nl/private-pension-planner/" TargetMode="External"/><Relationship Id="rId15" Type="http://schemas.openxmlformats.org/officeDocument/2006/relationships/hyperlink" Target="https://www.privatewealthsupport.nl/private-investment-planner/" TargetMode="External"/><Relationship Id="rId10" Type="http://schemas.openxmlformats.org/officeDocument/2006/relationships/hyperlink" Target="https://www.privatewealthsupport.nl/private-pension-planner/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https://www.privatewealthsupport.nl/private-asset-planner/" TargetMode="External"/><Relationship Id="rId9" Type="http://schemas.openxmlformats.org/officeDocument/2006/relationships/hyperlink" Target="https://app.smartfinancialplanner.nl/feed" TargetMode="External"/><Relationship Id="rId14" Type="http://schemas.openxmlformats.org/officeDocument/2006/relationships/hyperlink" Target="https://www.privatewealthsupport.nl/financiele-modelle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L87"/>
  <sheetViews>
    <sheetView showGridLines="0" showRowColHeaders="0" tabSelected="1" zoomScaleNormal="100" workbookViewId="0">
      <pane xSplit="6" ySplit="7" topLeftCell="G8" activePane="bottomRight" state="frozen"/>
      <selection pane="topRight" activeCell="G1" sqref="G1"/>
      <selection pane="bottomLeft" activeCell="A10" sqref="A10"/>
      <selection pane="bottomRight" activeCell="G17" sqref="G17"/>
    </sheetView>
  </sheetViews>
  <sheetFormatPr defaultColWidth="0" defaultRowHeight="15" zeroHeight="1" x14ac:dyDescent="0.25"/>
  <cols>
    <col min="1" max="5" width="9.140625" style="1" customWidth="1"/>
    <col min="6" max="6" width="22.85546875" style="1" customWidth="1"/>
    <col min="7" max="7" width="16.7109375" style="1" bestFit="1" customWidth="1"/>
    <col min="8" max="12" width="11.7109375" style="1" customWidth="1"/>
    <col min="13" max="13" width="11" style="1" bestFit="1" customWidth="1"/>
    <col min="14" max="14" width="11" style="1" customWidth="1"/>
    <col min="15" max="38" width="0" style="1" hidden="1"/>
    <col min="39" max="16384" width="9.140625" style="1" hidden="1"/>
  </cols>
  <sheetData>
    <row r="1" spans="2:14" x14ac:dyDescent="0.25"/>
    <row r="2" spans="2:14" x14ac:dyDescent="0.25">
      <c r="M2" s="1" t="s">
        <v>71</v>
      </c>
    </row>
    <row r="3" spans="2:14" x14ac:dyDescent="0.25">
      <c r="G3" s="2" t="s">
        <v>70</v>
      </c>
      <c r="N3" s="28"/>
    </row>
    <row r="4" spans="2:14" x14ac:dyDescent="0.25">
      <c r="G4" s="32" t="s">
        <v>35</v>
      </c>
    </row>
    <row r="5" spans="2:14" x14ac:dyDescent="0.25">
      <c r="G5" s="33" t="str">
        <f>IF(SUM(G9:G16)=0,"Geen selectie",IF(AND(G9&gt;0,G10&gt;0,G11&gt;0,G12&gt;0,G13&gt;0,G13&gt;0,G16&gt;0),"Volledig pakket",IF(AND(E16&lt;5,G9&gt;0),"A","")))</f>
        <v>Geen selectie</v>
      </c>
      <c r="H5" s="31" t="str">
        <f>IF(G5="volledig pakket","",IF(G10&gt;0,"Aa",""))</f>
        <v/>
      </c>
      <c r="I5" s="31" t="str">
        <f>IF(G5="volledig pakket","",IF(G11&gt;0,"B",""))</f>
        <v/>
      </c>
      <c r="J5" s="31" t="str">
        <f>IF(G5="volledig pakket","",IF(G12&gt;0,"C",""))</f>
        <v/>
      </c>
      <c r="K5" s="31" t="str">
        <f>IF(G5="volledig pakket","",IF(G13&gt;0,"D",""))</f>
        <v/>
      </c>
      <c r="L5" s="31" t="str">
        <f>IF(G5="volledig pakket","",IF(G14&gt;0,"E",""))</f>
        <v/>
      </c>
      <c r="M5" s="31" t="str">
        <f>IF(G5="volledig pakket","",IF(G15&gt;0,"F",""))</f>
        <v/>
      </c>
      <c r="N5" s="31" t="str">
        <f>IF(G5="volledig pakket","",IF(H16&gt;0,"G",""))</f>
        <v/>
      </c>
    </row>
    <row r="6" spans="2:14" x14ac:dyDescent="0.25"/>
    <row r="7" spans="2:14" x14ac:dyDescent="0.25"/>
    <row r="8" spans="2:14" x14ac:dyDescent="0.25">
      <c r="B8" s="27" t="s">
        <v>29</v>
      </c>
      <c r="C8" s="2" t="s">
        <v>0</v>
      </c>
      <c r="G8" s="3" t="s">
        <v>9</v>
      </c>
      <c r="H8" s="3"/>
      <c r="I8" s="29" t="s">
        <v>27</v>
      </c>
      <c r="J8" s="1" t="s">
        <v>21</v>
      </c>
      <c r="L8" s="29" t="s">
        <v>47</v>
      </c>
    </row>
    <row r="9" spans="2:14" x14ac:dyDescent="0.25">
      <c r="B9" s="31" t="s">
        <v>30</v>
      </c>
      <c r="C9" s="4" t="s">
        <v>1</v>
      </c>
      <c r="D9" s="5"/>
      <c r="E9" s="5"/>
      <c r="F9" s="6"/>
      <c r="G9" s="43">
        <v>0</v>
      </c>
      <c r="H9" s="7">
        <f>VLOOKUP(L9,O32:Q58,2,TRUE)</f>
        <v>0</v>
      </c>
      <c r="I9" s="7" t="str">
        <f>IF(L9&gt;1,H9/G9,"")</f>
        <v/>
      </c>
      <c r="J9" s="64" t="s">
        <v>1</v>
      </c>
      <c r="K9" s="65"/>
      <c r="L9" s="36">
        <f>G9</f>
        <v>0</v>
      </c>
    </row>
    <row r="10" spans="2:14" x14ac:dyDescent="0.25">
      <c r="B10" s="31" t="s">
        <v>37</v>
      </c>
      <c r="C10" s="4" t="s">
        <v>38</v>
      </c>
      <c r="D10" s="5"/>
      <c r="E10" s="5"/>
      <c r="F10" s="6"/>
      <c r="G10" s="43">
        <v>0</v>
      </c>
      <c r="H10" s="7">
        <f>VLOOKUP(L10,R33:S58,2,TRUE)</f>
        <v>0</v>
      </c>
      <c r="I10" s="7" t="str">
        <f t="shared" ref="I10:I16" si="0">IF(L10&gt;1,H10/G10,"")</f>
        <v/>
      </c>
      <c r="J10" s="64" t="s">
        <v>40</v>
      </c>
      <c r="K10" s="65"/>
      <c r="L10" s="36">
        <f t="shared" ref="L10:L16" si="1">G10</f>
        <v>0</v>
      </c>
    </row>
    <row r="11" spans="2:14" x14ac:dyDescent="0.25">
      <c r="B11" s="31" t="s">
        <v>31</v>
      </c>
      <c r="C11" s="4" t="s">
        <v>2</v>
      </c>
      <c r="D11" s="5"/>
      <c r="E11" s="5"/>
      <c r="F11" s="6"/>
      <c r="G11" s="43">
        <v>0</v>
      </c>
      <c r="H11" s="7">
        <f>VLOOKUP(L11,U33:V58,2,TRUE)</f>
        <v>0</v>
      </c>
      <c r="I11" s="7" t="str">
        <f t="shared" si="0"/>
        <v/>
      </c>
      <c r="J11" s="64" t="s">
        <v>2</v>
      </c>
      <c r="K11" s="65"/>
      <c r="L11" s="36">
        <f t="shared" si="1"/>
        <v>0</v>
      </c>
    </row>
    <row r="12" spans="2:14" x14ac:dyDescent="0.25">
      <c r="B12" s="31" t="s">
        <v>32</v>
      </c>
      <c r="C12" s="4" t="s">
        <v>3</v>
      </c>
      <c r="D12" s="5"/>
      <c r="E12" s="5"/>
      <c r="F12" s="6"/>
      <c r="G12" s="43">
        <v>0</v>
      </c>
      <c r="H12" s="7">
        <f>VLOOKUP(L12,X33:Y58,2,TRUE)</f>
        <v>0</v>
      </c>
      <c r="I12" s="7" t="str">
        <f t="shared" si="0"/>
        <v/>
      </c>
      <c r="J12" s="64" t="s">
        <v>3</v>
      </c>
      <c r="K12" s="65"/>
      <c r="L12" s="36">
        <f t="shared" si="1"/>
        <v>0</v>
      </c>
    </row>
    <row r="13" spans="2:14" x14ac:dyDescent="0.25">
      <c r="B13" s="31" t="s">
        <v>33</v>
      </c>
      <c r="C13" s="4" t="s">
        <v>4</v>
      </c>
      <c r="D13" s="5"/>
      <c r="E13" s="5"/>
      <c r="F13" s="6"/>
      <c r="G13" s="43">
        <v>0</v>
      </c>
      <c r="H13" s="7">
        <f>VLOOKUP(L13,AA33:AB58,2,TRUE)</f>
        <v>0</v>
      </c>
      <c r="I13" s="7" t="str">
        <f t="shared" si="0"/>
        <v/>
      </c>
      <c r="J13" s="64" t="s">
        <v>4</v>
      </c>
      <c r="K13" s="66"/>
      <c r="L13" s="36">
        <f t="shared" si="1"/>
        <v>0</v>
      </c>
    </row>
    <row r="14" spans="2:14" x14ac:dyDescent="0.25">
      <c r="B14" s="31" t="s">
        <v>34</v>
      </c>
      <c r="C14" s="4" t="s">
        <v>66</v>
      </c>
      <c r="D14" s="5"/>
      <c r="E14" s="5"/>
      <c r="F14" s="6"/>
      <c r="G14" s="43">
        <v>0</v>
      </c>
      <c r="H14" s="7">
        <f>VLOOKUP(L14,AJ33:AK58,2,TRUE)</f>
        <v>0</v>
      </c>
      <c r="I14" s="7"/>
      <c r="J14" s="72" t="s">
        <v>66</v>
      </c>
      <c r="K14" s="73"/>
      <c r="L14" s="36">
        <f t="shared" si="1"/>
        <v>0</v>
      </c>
    </row>
    <row r="15" spans="2:14" x14ac:dyDescent="0.25">
      <c r="B15" s="31" t="s">
        <v>54</v>
      </c>
      <c r="C15" s="4" t="s">
        <v>55</v>
      </c>
      <c r="D15" s="5"/>
      <c r="E15" s="5"/>
      <c r="F15" s="6"/>
      <c r="G15" s="43">
        <v>0</v>
      </c>
      <c r="H15" s="7">
        <f>VLOOKUP(L15,AD33:AE58,2,TRUE)</f>
        <v>0</v>
      </c>
      <c r="I15" s="7" t="str">
        <f t="shared" si="0"/>
        <v/>
      </c>
      <c r="J15" s="64" t="s">
        <v>55</v>
      </c>
      <c r="K15" s="66"/>
      <c r="L15" s="36">
        <f t="shared" si="1"/>
        <v>0</v>
      </c>
    </row>
    <row r="16" spans="2:14" x14ac:dyDescent="0.25">
      <c r="B16" s="31" t="s">
        <v>65</v>
      </c>
      <c r="C16" s="4" t="s">
        <v>5</v>
      </c>
      <c r="D16" s="5"/>
      <c r="E16" s="5"/>
      <c r="F16" s="6"/>
      <c r="G16" s="43">
        <v>0</v>
      </c>
      <c r="H16" s="7">
        <f>VLOOKUP(L16,AG33:AH58,2,TRUE)</f>
        <v>0</v>
      </c>
      <c r="I16" s="7" t="str">
        <f t="shared" si="0"/>
        <v/>
      </c>
      <c r="J16" s="64" t="s">
        <v>5</v>
      </c>
      <c r="K16" s="66"/>
      <c r="L16" s="36">
        <f t="shared" si="1"/>
        <v>0</v>
      </c>
    </row>
    <row r="17" spans="3:38" x14ac:dyDescent="0.25">
      <c r="C17" s="4" t="s">
        <v>6</v>
      </c>
      <c r="D17" s="5"/>
      <c r="E17" s="5"/>
      <c r="F17" s="6"/>
      <c r="G17" s="39" t="s">
        <v>11</v>
      </c>
      <c r="H17" s="7">
        <v>0</v>
      </c>
      <c r="L17" s="35"/>
    </row>
    <row r="18" spans="3:38" x14ac:dyDescent="0.25">
      <c r="C18" s="4" t="s">
        <v>7</v>
      </c>
      <c r="D18" s="5"/>
      <c r="E18" s="5"/>
      <c r="F18" s="6"/>
      <c r="G18" s="39" t="s">
        <v>11</v>
      </c>
      <c r="H18" s="7">
        <v>0</v>
      </c>
      <c r="L18" s="35"/>
    </row>
    <row r="19" spans="3:38" s="53" customFormat="1" hidden="1" x14ac:dyDescent="0.25">
      <c r="C19" s="48" t="s">
        <v>41</v>
      </c>
      <c r="D19" s="49"/>
      <c r="E19" s="49"/>
      <c r="F19" s="50" t="str">
        <f>IF(G20="inbegrepen","Inbegrepen","")</f>
        <v/>
      </c>
      <c r="G19" s="51" t="s">
        <v>20</v>
      </c>
      <c r="H19" s="52">
        <f>IF(F19="inbegrepen",0,IF(AND(G19="ja",F19=""),90*MAX(L9,L11,L12,L13,L16),0))</f>
        <v>0</v>
      </c>
      <c r="J19" s="67" t="s">
        <v>41</v>
      </c>
      <c r="K19" s="68"/>
      <c r="L19" s="54"/>
    </row>
    <row r="20" spans="3:38" s="53" customFormat="1" hidden="1" x14ac:dyDescent="0.25">
      <c r="C20" s="69" t="s">
        <v>63</v>
      </c>
      <c r="D20" s="70"/>
      <c r="E20" s="70"/>
      <c r="F20" s="71"/>
      <c r="G20" s="55" t="str">
        <f>IF(SUM(G9:G16)&gt;=7,"Inbegrepen","Uitgesloten")</f>
        <v>Uitgesloten</v>
      </c>
      <c r="H20" s="52" t="str">
        <f>IF(G20="inbegrepen",0,"")</f>
        <v/>
      </c>
      <c r="J20" s="67" t="s">
        <v>22</v>
      </c>
      <c r="K20" s="68"/>
    </row>
    <row r="21" spans="3:38" x14ac:dyDescent="0.25">
      <c r="G21" s="8" t="s">
        <v>8</v>
      </c>
      <c r="H21" s="9">
        <f>SUM(H9:H20)</f>
        <v>0</v>
      </c>
      <c r="I21" s="7">
        <f>IFERROR(IF(G21&gt;1,H21/SUM(G9:G16),""),0)</f>
        <v>0</v>
      </c>
      <c r="J21" s="30" t="s">
        <v>28</v>
      </c>
    </row>
    <row r="22" spans="3:38" x14ac:dyDescent="0.25">
      <c r="C22" s="10" t="s">
        <v>95</v>
      </c>
      <c r="D22" s="5"/>
      <c r="E22" s="5"/>
      <c r="F22" s="6"/>
      <c r="G22" s="43" t="s">
        <v>20</v>
      </c>
      <c r="I22" s="58">
        <f>IF(G22="ja",21%,0)</f>
        <v>0</v>
      </c>
      <c r="J22" s="59" t="str">
        <f>IF(I22&gt;0,"Korting alleen van toepassing op sublicenties van PWN","")</f>
        <v/>
      </c>
    </row>
    <row r="23" spans="3:38" x14ac:dyDescent="0.25">
      <c r="C23" s="10" t="s">
        <v>96</v>
      </c>
      <c r="D23" s="5"/>
      <c r="E23" s="5"/>
      <c r="F23" s="6"/>
      <c r="G23" s="43" t="s">
        <v>20</v>
      </c>
      <c r="I23" s="58">
        <f>IF(G23="ja",21%,0)</f>
        <v>0</v>
      </c>
      <c r="J23" s="59" t="str">
        <f t="shared" ref="J23:J26" si="2">IF(I23&gt;0,"Korting alleen van toepassing op sublicenties van PWN","")</f>
        <v/>
      </c>
    </row>
    <row r="24" spans="3:38" x14ac:dyDescent="0.25">
      <c r="C24" s="10" t="s">
        <v>97</v>
      </c>
      <c r="D24" s="5"/>
      <c r="E24" s="5"/>
      <c r="F24" s="6"/>
      <c r="G24" s="43" t="s">
        <v>20</v>
      </c>
      <c r="I24" s="58">
        <f>IF(G24="ja",21%,0)</f>
        <v>0</v>
      </c>
      <c r="J24" s="59" t="str">
        <f t="shared" si="2"/>
        <v/>
      </c>
    </row>
    <row r="25" spans="3:38" x14ac:dyDescent="0.25">
      <c r="C25" s="10" t="s">
        <v>98</v>
      </c>
      <c r="D25" s="5"/>
      <c r="E25" s="5"/>
      <c r="F25" s="6"/>
      <c r="G25" s="43" t="s">
        <v>20</v>
      </c>
      <c r="I25" s="58">
        <f>IF(G25="ja",21%,0)</f>
        <v>0</v>
      </c>
      <c r="J25" s="59" t="str">
        <f t="shared" si="2"/>
        <v/>
      </c>
    </row>
    <row r="26" spans="3:38" x14ac:dyDescent="0.25">
      <c r="C26" s="10" t="s">
        <v>99</v>
      </c>
      <c r="D26" s="5"/>
      <c r="E26" s="5"/>
      <c r="F26" s="6"/>
      <c r="G26" s="43" t="s">
        <v>20</v>
      </c>
      <c r="I26" s="58">
        <f>IF(G26="ja",21%,0)</f>
        <v>0</v>
      </c>
      <c r="J26" s="59" t="str">
        <f t="shared" si="2"/>
        <v/>
      </c>
    </row>
    <row r="27" spans="3:38" x14ac:dyDescent="0.25">
      <c r="C27" s="4" t="s">
        <v>89</v>
      </c>
      <c r="D27" s="5"/>
      <c r="E27" s="5"/>
      <c r="F27" s="6"/>
      <c r="G27" s="12">
        <f>IF(G9=1,0,MAX(I22:I26))</f>
        <v>0</v>
      </c>
      <c r="H27" s="7">
        <f>MAX(0, IF(AA71&gt;0, 0, (H9-995)*G27))</f>
        <v>0</v>
      </c>
      <c r="I27" s="2" t="str">
        <f>IF(AA71&gt;0,"&lt; Nu niet van toepassing ivm korting op volledig pakket","")</f>
        <v/>
      </c>
    </row>
    <row r="28" spans="3:38" ht="15" customHeight="1" x14ac:dyDescent="0.25">
      <c r="G28" s="8" t="s">
        <v>8</v>
      </c>
      <c r="H28" s="9">
        <f>H21-H27</f>
        <v>0</v>
      </c>
      <c r="I28" s="7">
        <f>IFERROR(H28/SUM(G9:G16),0)</f>
        <v>0</v>
      </c>
      <c r="J28" s="30" t="s">
        <v>28</v>
      </c>
    </row>
    <row r="29" spans="3:38" x14ac:dyDescent="0.25">
      <c r="C29" s="61" t="s">
        <v>42</v>
      </c>
      <c r="D29" s="62"/>
      <c r="E29" s="62"/>
      <c r="F29" s="63"/>
      <c r="G29" s="12">
        <f>IFERROR(IF(AA71&gt;0,H29/H28,E55),0)</f>
        <v>0</v>
      </c>
      <c r="H29" s="7">
        <f>IF(AND(H74=1,G27&gt;0%),-(995-H28),IF(AA71&gt;0,H28-AA72,H28*G29))</f>
        <v>0</v>
      </c>
      <c r="I29" s="44" t="str">
        <f>IF(AND(H74=1,H29&lt;&gt;0),"Er geldt een beperking van de korting","")</f>
        <v/>
      </c>
      <c r="L29" s="37"/>
    </row>
    <row r="30" spans="3:38" ht="15" customHeight="1" x14ac:dyDescent="0.25">
      <c r="C30" s="74" t="str">
        <f>IF(AND(AA71=0,F49&lt;1,H30&gt;B58),"Let op: afname van het volledige pakket is nu voordeliger!","")</f>
        <v/>
      </c>
      <c r="D30" s="75"/>
      <c r="E30" s="75"/>
      <c r="F30" s="76"/>
      <c r="G30" s="42" t="s">
        <v>50</v>
      </c>
      <c r="H30" s="9">
        <f>H28-H29</f>
        <v>0</v>
      </c>
      <c r="I30" s="7">
        <f>IFERROR(H30/SUM(G9:G16),0)</f>
        <v>0</v>
      </c>
      <c r="J30" s="30" t="s">
        <v>28</v>
      </c>
    </row>
    <row r="31" spans="3:38" x14ac:dyDescent="0.25">
      <c r="G31" s="1" t="s">
        <v>51</v>
      </c>
      <c r="H31" s="7">
        <f>H30*21%</f>
        <v>0</v>
      </c>
      <c r="L31" s="38"/>
    </row>
    <row r="32" spans="3:38" x14ac:dyDescent="0.25">
      <c r="G32" s="42" t="s">
        <v>52</v>
      </c>
      <c r="H32" s="13">
        <f>H30+H31</f>
        <v>0</v>
      </c>
      <c r="O32" s="14"/>
      <c r="P32" s="15" t="s">
        <v>15</v>
      </c>
      <c r="Q32" s="16"/>
      <c r="R32" s="14"/>
      <c r="S32" s="15" t="s">
        <v>39</v>
      </c>
      <c r="T32" s="16"/>
      <c r="U32" s="14"/>
      <c r="V32" s="15" t="s">
        <v>16</v>
      </c>
      <c r="W32" s="16"/>
      <c r="X32" s="14"/>
      <c r="Y32" s="15" t="s">
        <v>17</v>
      </c>
      <c r="Z32" s="16"/>
      <c r="AA32" s="14"/>
      <c r="AB32" s="15" t="s">
        <v>18</v>
      </c>
      <c r="AC32" s="16"/>
      <c r="AD32" s="14"/>
      <c r="AE32" s="15" t="s">
        <v>53</v>
      </c>
      <c r="AF32" s="16"/>
      <c r="AG32" s="14"/>
      <c r="AH32" s="15" t="s">
        <v>19</v>
      </c>
      <c r="AI32" s="16"/>
      <c r="AJ32" s="14"/>
      <c r="AK32" s="15" t="s">
        <v>64</v>
      </c>
      <c r="AL32" s="16"/>
    </row>
    <row r="33" spans="1:38" x14ac:dyDescent="0.25">
      <c r="G33" s="40"/>
      <c r="O33" s="17">
        <v>0</v>
      </c>
      <c r="Q33" s="18"/>
      <c r="R33" s="17">
        <v>0</v>
      </c>
      <c r="T33" s="18"/>
      <c r="U33" s="17">
        <v>0</v>
      </c>
      <c r="W33" s="18"/>
      <c r="X33" s="17">
        <v>0</v>
      </c>
      <c r="Z33" s="18"/>
      <c r="AA33" s="17">
        <v>0</v>
      </c>
      <c r="AC33" s="18"/>
      <c r="AD33" s="17">
        <v>0</v>
      </c>
      <c r="AF33" s="18"/>
      <c r="AG33" s="17">
        <v>0</v>
      </c>
      <c r="AI33" s="18"/>
      <c r="AJ33" s="17">
        <v>0</v>
      </c>
      <c r="AL33" s="18"/>
    </row>
    <row r="34" spans="1:38" x14ac:dyDescent="0.25">
      <c r="G34" s="26" t="s">
        <v>24</v>
      </c>
      <c r="J34" s="25" t="s">
        <v>23</v>
      </c>
      <c r="O34" s="17">
        <v>1</v>
      </c>
      <c r="P34" s="47">
        <v>995</v>
      </c>
      <c r="Q34" s="18">
        <f>P34*(1-$M$50)</f>
        <v>895.5</v>
      </c>
      <c r="R34" s="17">
        <v>1</v>
      </c>
      <c r="S34" s="47">
        <f>IF(G9=0,495,375)</f>
        <v>495</v>
      </c>
      <c r="T34" s="18">
        <f>S34*(1-$M$50)</f>
        <v>445.5</v>
      </c>
      <c r="U34" s="17">
        <v>1</v>
      </c>
      <c r="V34" s="47">
        <f>IF(G9=0,495,295)</f>
        <v>495</v>
      </c>
      <c r="W34" s="18">
        <f>V34*(1-$M$50)</f>
        <v>445.5</v>
      </c>
      <c r="X34" s="17">
        <v>1</v>
      </c>
      <c r="Y34" s="47">
        <v>495</v>
      </c>
      <c r="Z34" s="18">
        <f>Y34*(1-$M$50)</f>
        <v>445.5</v>
      </c>
      <c r="AA34" s="17">
        <v>1</v>
      </c>
      <c r="AB34" s="47">
        <v>495</v>
      </c>
      <c r="AC34" s="18">
        <f>AB34*(1-$M$50)</f>
        <v>445.5</v>
      </c>
      <c r="AD34" s="17">
        <v>1</v>
      </c>
      <c r="AE34" s="47">
        <v>495</v>
      </c>
      <c r="AF34" s="18">
        <f>AE34*(1-$M$50)</f>
        <v>445.5</v>
      </c>
      <c r="AG34" s="17">
        <v>1</v>
      </c>
      <c r="AH34" s="19">
        <f>IF(G9=0,295,195)</f>
        <v>295</v>
      </c>
      <c r="AI34" s="18">
        <f>AH34*(1-$M$50)</f>
        <v>265.5</v>
      </c>
      <c r="AJ34" s="17">
        <v>1</v>
      </c>
      <c r="AK34" s="47">
        <v>495</v>
      </c>
      <c r="AL34" s="18">
        <f>AK34*(1-$M$50)</f>
        <v>445.5</v>
      </c>
    </row>
    <row r="35" spans="1:38" x14ac:dyDescent="0.25">
      <c r="C35" s="1" t="s">
        <v>48</v>
      </c>
      <c r="O35" s="17">
        <f>O34+1</f>
        <v>2</v>
      </c>
      <c r="P35" s="19">
        <f>($P$34+($Q$34*O34))</f>
        <v>1890.5</v>
      </c>
      <c r="Q35" s="18"/>
      <c r="R35" s="17">
        <f>R34+1</f>
        <v>2</v>
      </c>
      <c r="S35" s="19">
        <f>($S$34+($T$34*R34))</f>
        <v>940.5</v>
      </c>
      <c r="T35" s="18"/>
      <c r="U35" s="17">
        <f>U34+1</f>
        <v>2</v>
      </c>
      <c r="V35" s="19">
        <f>($V$34+($W$34*U34))</f>
        <v>940.5</v>
      </c>
      <c r="W35" s="18"/>
      <c r="X35" s="17">
        <f>X34+1</f>
        <v>2</v>
      </c>
      <c r="Y35" s="19">
        <f>($Y$34+($Z$34*X34))</f>
        <v>940.5</v>
      </c>
      <c r="Z35" s="18"/>
      <c r="AA35" s="17">
        <f>AA34+1</f>
        <v>2</v>
      </c>
      <c r="AB35" s="19">
        <f>($AB$34+($AC$34*AA34))</f>
        <v>940.5</v>
      </c>
      <c r="AC35" s="18"/>
      <c r="AD35" s="17">
        <f>AD34+1</f>
        <v>2</v>
      </c>
      <c r="AE35" s="19">
        <f>($AE$34+($AF$34*AD34))</f>
        <v>940.5</v>
      </c>
      <c r="AF35" s="18"/>
      <c r="AG35" s="17">
        <f>AG34+1</f>
        <v>2</v>
      </c>
      <c r="AH35" s="19">
        <f t="shared" ref="AH35:AH53" si="3">($AH$34+($AI$34*AG34))</f>
        <v>560.5</v>
      </c>
      <c r="AI35" s="18"/>
      <c r="AJ35" s="17">
        <f>AJ34+1</f>
        <v>2</v>
      </c>
      <c r="AK35" s="19">
        <f>($AK$34+($AL$34*AJ34))</f>
        <v>940.5</v>
      </c>
      <c r="AL35" s="18"/>
    </row>
    <row r="36" spans="1:38" x14ac:dyDescent="0.25">
      <c r="O36" s="17">
        <f t="shared" ref="O36:O58" si="4">O35+1</f>
        <v>3</v>
      </c>
      <c r="P36" s="19">
        <f>($P$34+($Q$34*O35))</f>
        <v>2786</v>
      </c>
      <c r="Q36" s="18"/>
      <c r="R36" s="17">
        <f t="shared" ref="R36:R58" si="5">R35+1</f>
        <v>3</v>
      </c>
      <c r="S36" s="19">
        <f t="shared" ref="S36:S53" si="6">($S$34+($T$34*R35))</f>
        <v>1386</v>
      </c>
      <c r="T36" s="18"/>
      <c r="U36" s="17">
        <f t="shared" ref="U36:U58" si="7">U35+1</f>
        <v>3</v>
      </c>
      <c r="V36" s="19">
        <f t="shared" ref="V36:V52" si="8">($V$34+($W$34*U35))</f>
        <v>1386</v>
      </c>
      <c r="W36" s="18"/>
      <c r="X36" s="17">
        <f t="shared" ref="X36:X58" si="9">X35+1</f>
        <v>3</v>
      </c>
      <c r="Y36" s="19">
        <f t="shared" ref="Y36:Y52" si="10">($Y$34+($Z$34*X35))</f>
        <v>1386</v>
      </c>
      <c r="Z36" s="18"/>
      <c r="AA36" s="17">
        <f t="shared" ref="AA36:AA58" si="11">AA35+1</f>
        <v>3</v>
      </c>
      <c r="AB36" s="19">
        <f t="shared" ref="AB36:AB52" si="12">($AB$34+($AC$34*AA35))</f>
        <v>1386</v>
      </c>
      <c r="AC36" s="18"/>
      <c r="AD36" s="17">
        <f t="shared" ref="AD36:AD58" si="13">AD35+1</f>
        <v>3</v>
      </c>
      <c r="AE36" s="19">
        <f t="shared" ref="AE36:AE58" si="14">($AE$34+($AF$34*AD35))</f>
        <v>1386</v>
      </c>
      <c r="AF36" s="18"/>
      <c r="AG36" s="17">
        <f t="shared" ref="AG36:AG58" si="15">AG35+1</f>
        <v>3</v>
      </c>
      <c r="AH36" s="19">
        <f t="shared" si="3"/>
        <v>826</v>
      </c>
      <c r="AI36" s="18"/>
      <c r="AJ36" s="17">
        <f t="shared" ref="AJ36:AJ58" si="16">AJ35+1</f>
        <v>3</v>
      </c>
      <c r="AK36" s="19">
        <f t="shared" ref="AK36:AK58" si="17">($AK$34+($AL$34*AJ35))</f>
        <v>1386</v>
      </c>
      <c r="AL36" s="18"/>
    </row>
    <row r="37" spans="1:38" hidden="1" x14ac:dyDescent="0.25">
      <c r="O37" s="17">
        <f t="shared" si="4"/>
        <v>4</v>
      </c>
      <c r="P37" s="19">
        <f t="shared" ref="P37:P52" si="18">($P$34+($Q$34*O36))</f>
        <v>3681.5</v>
      </c>
      <c r="Q37" s="20"/>
      <c r="R37" s="17">
        <f t="shared" si="5"/>
        <v>4</v>
      </c>
      <c r="S37" s="19">
        <f t="shared" si="6"/>
        <v>1831.5</v>
      </c>
      <c r="T37" s="20"/>
      <c r="U37" s="17">
        <f t="shared" si="7"/>
        <v>4</v>
      </c>
      <c r="V37" s="19">
        <f t="shared" si="8"/>
        <v>1831.5</v>
      </c>
      <c r="W37" s="20"/>
      <c r="X37" s="17">
        <f t="shared" si="9"/>
        <v>4</v>
      </c>
      <c r="Y37" s="19">
        <f t="shared" si="10"/>
        <v>1831.5</v>
      </c>
      <c r="Z37" s="20"/>
      <c r="AA37" s="17">
        <f t="shared" si="11"/>
        <v>4</v>
      </c>
      <c r="AB37" s="19">
        <f t="shared" si="12"/>
        <v>1831.5</v>
      </c>
      <c r="AC37" s="20"/>
      <c r="AD37" s="17">
        <f t="shared" si="13"/>
        <v>4</v>
      </c>
      <c r="AE37" s="19">
        <f t="shared" si="14"/>
        <v>1831.5</v>
      </c>
      <c r="AF37" s="20"/>
      <c r="AG37" s="17">
        <f t="shared" si="15"/>
        <v>4</v>
      </c>
      <c r="AH37" s="19">
        <f t="shared" si="3"/>
        <v>1091.5</v>
      </c>
      <c r="AI37" s="20"/>
      <c r="AJ37" s="17">
        <f t="shared" si="16"/>
        <v>4</v>
      </c>
      <c r="AK37" s="19">
        <f t="shared" si="17"/>
        <v>1831.5</v>
      </c>
      <c r="AL37" s="20"/>
    </row>
    <row r="38" spans="1:38" hidden="1" x14ac:dyDescent="0.25">
      <c r="O38" s="17">
        <f t="shared" si="4"/>
        <v>5</v>
      </c>
      <c r="P38" s="19">
        <f t="shared" si="18"/>
        <v>4577</v>
      </c>
      <c r="Q38" s="18"/>
      <c r="R38" s="17">
        <f t="shared" si="5"/>
        <v>5</v>
      </c>
      <c r="S38" s="19">
        <f t="shared" si="6"/>
        <v>2277</v>
      </c>
      <c r="T38" s="18"/>
      <c r="U38" s="17">
        <f t="shared" si="7"/>
        <v>5</v>
      </c>
      <c r="V38" s="19">
        <f t="shared" si="8"/>
        <v>2277</v>
      </c>
      <c r="W38" s="18"/>
      <c r="X38" s="17">
        <f t="shared" si="9"/>
        <v>5</v>
      </c>
      <c r="Y38" s="19">
        <f t="shared" si="10"/>
        <v>2277</v>
      </c>
      <c r="Z38" s="18"/>
      <c r="AA38" s="17">
        <f t="shared" si="11"/>
        <v>5</v>
      </c>
      <c r="AB38" s="19">
        <f t="shared" si="12"/>
        <v>2277</v>
      </c>
      <c r="AC38" s="18"/>
      <c r="AD38" s="17">
        <f t="shared" si="13"/>
        <v>5</v>
      </c>
      <c r="AE38" s="19">
        <f t="shared" si="14"/>
        <v>2277</v>
      </c>
      <c r="AF38" s="18"/>
      <c r="AG38" s="17">
        <f t="shared" si="15"/>
        <v>5</v>
      </c>
      <c r="AH38" s="19">
        <f t="shared" si="3"/>
        <v>1357</v>
      </c>
      <c r="AI38" s="18"/>
      <c r="AJ38" s="17">
        <f t="shared" si="16"/>
        <v>5</v>
      </c>
      <c r="AK38" s="19">
        <f t="shared" si="17"/>
        <v>2277</v>
      </c>
      <c r="AL38" s="18"/>
    </row>
    <row r="39" spans="1:38" hidden="1" x14ac:dyDescent="0.25">
      <c r="A39" s="34"/>
      <c r="B39" s="34"/>
      <c r="C39" s="34"/>
      <c r="D39" s="34"/>
      <c r="E39" s="34"/>
      <c r="F39" s="34"/>
      <c r="G39" s="34"/>
      <c r="H39" s="34"/>
      <c r="I39" s="34"/>
      <c r="J39" s="60" t="s">
        <v>10</v>
      </c>
      <c r="K39" s="60"/>
      <c r="L39" s="60" t="s">
        <v>14</v>
      </c>
      <c r="M39" s="60"/>
      <c r="O39" s="17">
        <f t="shared" si="4"/>
        <v>6</v>
      </c>
      <c r="P39" s="19">
        <f t="shared" si="18"/>
        <v>5472.5</v>
      </c>
      <c r="Q39" s="18"/>
      <c r="R39" s="17">
        <f t="shared" si="5"/>
        <v>6</v>
      </c>
      <c r="S39" s="19">
        <f t="shared" si="6"/>
        <v>2722.5</v>
      </c>
      <c r="T39" s="18"/>
      <c r="U39" s="17">
        <f t="shared" si="7"/>
        <v>6</v>
      </c>
      <c r="V39" s="19">
        <f t="shared" si="8"/>
        <v>2722.5</v>
      </c>
      <c r="W39" s="18"/>
      <c r="X39" s="17">
        <f t="shared" si="9"/>
        <v>6</v>
      </c>
      <c r="Y39" s="19">
        <f t="shared" si="10"/>
        <v>2722.5</v>
      </c>
      <c r="Z39" s="18"/>
      <c r="AA39" s="17">
        <f t="shared" si="11"/>
        <v>6</v>
      </c>
      <c r="AB39" s="19">
        <f t="shared" si="12"/>
        <v>2722.5</v>
      </c>
      <c r="AC39" s="18"/>
      <c r="AD39" s="17">
        <f t="shared" si="13"/>
        <v>6</v>
      </c>
      <c r="AE39" s="19">
        <f t="shared" si="14"/>
        <v>2722.5</v>
      </c>
      <c r="AF39" s="18"/>
      <c r="AG39" s="17">
        <f t="shared" si="15"/>
        <v>6</v>
      </c>
      <c r="AH39" s="19">
        <f t="shared" si="3"/>
        <v>1622.5</v>
      </c>
      <c r="AI39" s="18"/>
      <c r="AJ39" s="17">
        <f t="shared" si="16"/>
        <v>6</v>
      </c>
      <c r="AK39" s="19">
        <f t="shared" si="17"/>
        <v>2722.5</v>
      </c>
      <c r="AL39" s="18"/>
    </row>
    <row r="40" spans="1:38" hidden="1" x14ac:dyDescent="0.25">
      <c r="B40" s="1" t="s">
        <v>43</v>
      </c>
      <c r="F40" s="1" t="s">
        <v>68</v>
      </c>
      <c r="J40" s="1" t="s">
        <v>12</v>
      </c>
      <c r="K40" s="1" t="s">
        <v>13</v>
      </c>
      <c r="L40" s="1" t="s">
        <v>12</v>
      </c>
      <c r="M40" s="1" t="s">
        <v>13</v>
      </c>
      <c r="O40" s="17">
        <f t="shared" si="4"/>
        <v>7</v>
      </c>
      <c r="P40" s="19">
        <f t="shared" si="18"/>
        <v>6368</v>
      </c>
      <c r="Q40" s="18"/>
      <c r="R40" s="17">
        <f t="shared" si="5"/>
        <v>7</v>
      </c>
      <c r="S40" s="19">
        <f t="shared" si="6"/>
        <v>3168</v>
      </c>
      <c r="T40" s="18"/>
      <c r="U40" s="17">
        <f t="shared" si="7"/>
        <v>7</v>
      </c>
      <c r="V40" s="19">
        <f t="shared" si="8"/>
        <v>3168</v>
      </c>
      <c r="W40" s="18"/>
      <c r="X40" s="17">
        <f t="shared" si="9"/>
        <v>7</v>
      </c>
      <c r="Y40" s="19">
        <f t="shared" si="10"/>
        <v>3168</v>
      </c>
      <c r="Z40" s="18"/>
      <c r="AA40" s="17">
        <f t="shared" si="11"/>
        <v>7</v>
      </c>
      <c r="AB40" s="19">
        <f t="shared" si="12"/>
        <v>3168</v>
      </c>
      <c r="AC40" s="18"/>
      <c r="AD40" s="17">
        <f t="shared" si="13"/>
        <v>7</v>
      </c>
      <c r="AE40" s="19">
        <f t="shared" si="14"/>
        <v>3168</v>
      </c>
      <c r="AF40" s="18"/>
      <c r="AG40" s="17">
        <f t="shared" si="15"/>
        <v>7</v>
      </c>
      <c r="AH40" s="19">
        <f t="shared" si="3"/>
        <v>1888</v>
      </c>
      <c r="AI40" s="18"/>
      <c r="AJ40" s="17">
        <f t="shared" si="16"/>
        <v>7</v>
      </c>
      <c r="AK40" s="19">
        <f t="shared" si="17"/>
        <v>3168</v>
      </c>
      <c r="AL40" s="18"/>
    </row>
    <row r="41" spans="1:38" hidden="1" x14ac:dyDescent="0.25">
      <c r="B41" s="1" t="str">
        <f>C9</f>
        <v>Private Wealth Navigator</v>
      </c>
      <c r="E41" s="1">
        <f t="shared" ref="E41:E48" si="19">G9</f>
        <v>0</v>
      </c>
      <c r="F41" s="45" t="str">
        <f>IF(E41&gt;1,"nee","")</f>
        <v/>
      </c>
      <c r="I41" s="1" t="s">
        <v>30</v>
      </c>
      <c r="J41" s="21">
        <v>995</v>
      </c>
      <c r="K41" s="21">
        <f t="shared" ref="K41:K46" si="20">J41*(1-25%)</f>
        <v>746.25</v>
      </c>
      <c r="L41" s="21">
        <v>995</v>
      </c>
      <c r="M41" s="21">
        <f t="shared" ref="M41:M46" si="21">L41*(1-25%)</f>
        <v>746.25</v>
      </c>
      <c r="O41" s="17">
        <f t="shared" si="4"/>
        <v>8</v>
      </c>
      <c r="P41" s="19">
        <f t="shared" si="18"/>
        <v>7263.5</v>
      </c>
      <c r="Q41" s="18"/>
      <c r="R41" s="17">
        <f t="shared" si="5"/>
        <v>8</v>
      </c>
      <c r="S41" s="19">
        <f t="shared" si="6"/>
        <v>3613.5</v>
      </c>
      <c r="T41" s="18"/>
      <c r="U41" s="17">
        <f t="shared" si="7"/>
        <v>8</v>
      </c>
      <c r="V41" s="19">
        <f t="shared" si="8"/>
        <v>3613.5</v>
      </c>
      <c r="W41" s="18"/>
      <c r="X41" s="17">
        <f t="shared" si="9"/>
        <v>8</v>
      </c>
      <c r="Y41" s="19">
        <f t="shared" si="10"/>
        <v>3613.5</v>
      </c>
      <c r="Z41" s="18"/>
      <c r="AA41" s="17">
        <f t="shared" si="11"/>
        <v>8</v>
      </c>
      <c r="AB41" s="19">
        <f t="shared" si="12"/>
        <v>3613.5</v>
      </c>
      <c r="AC41" s="18"/>
      <c r="AD41" s="17">
        <f t="shared" si="13"/>
        <v>8</v>
      </c>
      <c r="AE41" s="19">
        <f t="shared" si="14"/>
        <v>3613.5</v>
      </c>
      <c r="AF41" s="18"/>
      <c r="AG41" s="17">
        <f t="shared" si="15"/>
        <v>8</v>
      </c>
      <c r="AH41" s="19">
        <f t="shared" si="3"/>
        <v>2153.5</v>
      </c>
      <c r="AI41" s="18"/>
      <c r="AJ41" s="17">
        <f t="shared" si="16"/>
        <v>8</v>
      </c>
      <c r="AK41" s="19">
        <f t="shared" si="17"/>
        <v>3613.5</v>
      </c>
      <c r="AL41" s="18"/>
    </row>
    <row r="42" spans="1:38" hidden="1" x14ac:dyDescent="0.25">
      <c r="B42" s="1" t="str">
        <f>C10</f>
        <v>Private Wealth Navigator Light Versie</v>
      </c>
      <c r="E42" s="1">
        <f t="shared" si="19"/>
        <v>0</v>
      </c>
      <c r="F42" s="45" t="str">
        <f t="shared" ref="F42:F48" si="22">IF(E42&gt;1,"nee","")</f>
        <v/>
      </c>
      <c r="I42" s="1" t="s">
        <v>37</v>
      </c>
      <c r="J42" s="21">
        <v>495</v>
      </c>
      <c r="K42" s="21">
        <f t="shared" si="20"/>
        <v>371.25</v>
      </c>
      <c r="L42" s="21">
        <v>495</v>
      </c>
      <c r="M42" s="21">
        <f t="shared" si="21"/>
        <v>371.25</v>
      </c>
      <c r="O42" s="17">
        <f t="shared" si="4"/>
        <v>9</v>
      </c>
      <c r="P42" s="19">
        <f t="shared" si="18"/>
        <v>8159</v>
      </c>
      <c r="Q42" s="18"/>
      <c r="R42" s="17">
        <f t="shared" si="5"/>
        <v>9</v>
      </c>
      <c r="S42" s="19">
        <f t="shared" si="6"/>
        <v>4059</v>
      </c>
      <c r="T42" s="18"/>
      <c r="U42" s="17">
        <f t="shared" si="7"/>
        <v>9</v>
      </c>
      <c r="V42" s="19">
        <f t="shared" si="8"/>
        <v>4059</v>
      </c>
      <c r="W42" s="18"/>
      <c r="X42" s="17">
        <f t="shared" si="9"/>
        <v>9</v>
      </c>
      <c r="Y42" s="19">
        <f t="shared" si="10"/>
        <v>4059</v>
      </c>
      <c r="Z42" s="18"/>
      <c r="AA42" s="17">
        <f t="shared" si="11"/>
        <v>9</v>
      </c>
      <c r="AB42" s="19">
        <f t="shared" si="12"/>
        <v>4059</v>
      </c>
      <c r="AC42" s="18"/>
      <c r="AD42" s="17">
        <f t="shared" si="13"/>
        <v>9</v>
      </c>
      <c r="AE42" s="19">
        <f t="shared" si="14"/>
        <v>4059</v>
      </c>
      <c r="AF42" s="18"/>
      <c r="AG42" s="17">
        <f t="shared" si="15"/>
        <v>9</v>
      </c>
      <c r="AH42" s="19">
        <f t="shared" si="3"/>
        <v>2419</v>
      </c>
      <c r="AI42" s="18"/>
      <c r="AJ42" s="17">
        <f t="shared" si="16"/>
        <v>9</v>
      </c>
      <c r="AK42" s="19">
        <f t="shared" si="17"/>
        <v>4059</v>
      </c>
      <c r="AL42" s="18"/>
    </row>
    <row r="43" spans="1:38" hidden="1" x14ac:dyDescent="0.25">
      <c r="B43" s="1" t="str">
        <f>C11</f>
        <v>Private Estate Planner</v>
      </c>
      <c r="E43" s="1">
        <f t="shared" si="19"/>
        <v>0</v>
      </c>
      <c r="F43" s="45" t="str">
        <f t="shared" si="22"/>
        <v/>
      </c>
      <c r="I43" s="1" t="s">
        <v>31</v>
      </c>
      <c r="J43" s="21">
        <v>495</v>
      </c>
      <c r="K43" s="21">
        <f t="shared" si="20"/>
        <v>371.25</v>
      </c>
      <c r="L43" s="21">
        <v>495</v>
      </c>
      <c r="M43" s="21">
        <f t="shared" si="21"/>
        <v>371.25</v>
      </c>
      <c r="O43" s="17">
        <f t="shared" si="4"/>
        <v>10</v>
      </c>
      <c r="P43" s="19">
        <f t="shared" si="18"/>
        <v>9054.5</v>
      </c>
      <c r="Q43" s="18"/>
      <c r="R43" s="17">
        <f t="shared" si="5"/>
        <v>10</v>
      </c>
      <c r="S43" s="19">
        <f t="shared" si="6"/>
        <v>4504.5</v>
      </c>
      <c r="T43" s="18"/>
      <c r="U43" s="17">
        <f t="shared" si="7"/>
        <v>10</v>
      </c>
      <c r="V43" s="19">
        <f t="shared" si="8"/>
        <v>4504.5</v>
      </c>
      <c r="W43" s="18"/>
      <c r="X43" s="17">
        <f t="shared" si="9"/>
        <v>10</v>
      </c>
      <c r="Y43" s="19">
        <f t="shared" si="10"/>
        <v>4504.5</v>
      </c>
      <c r="Z43" s="18"/>
      <c r="AA43" s="17">
        <f t="shared" si="11"/>
        <v>10</v>
      </c>
      <c r="AB43" s="19">
        <f t="shared" si="12"/>
        <v>4504.5</v>
      </c>
      <c r="AC43" s="18"/>
      <c r="AD43" s="17">
        <f t="shared" si="13"/>
        <v>10</v>
      </c>
      <c r="AE43" s="19">
        <f t="shared" si="14"/>
        <v>4504.5</v>
      </c>
      <c r="AF43" s="18"/>
      <c r="AG43" s="17">
        <f t="shared" si="15"/>
        <v>10</v>
      </c>
      <c r="AH43" s="19">
        <f t="shared" si="3"/>
        <v>2684.5</v>
      </c>
      <c r="AI43" s="18"/>
      <c r="AJ43" s="17">
        <f t="shared" si="16"/>
        <v>10</v>
      </c>
      <c r="AK43" s="19">
        <f t="shared" si="17"/>
        <v>4504.5</v>
      </c>
      <c r="AL43" s="18"/>
    </row>
    <row r="44" spans="1:38" hidden="1" x14ac:dyDescent="0.25">
      <c r="B44" s="1" t="str">
        <f>C12</f>
        <v>Private Asset Planner</v>
      </c>
      <c r="E44" s="1">
        <f t="shared" si="19"/>
        <v>0</v>
      </c>
      <c r="F44" s="45" t="str">
        <f t="shared" si="22"/>
        <v/>
      </c>
      <c r="I44" s="1" t="s">
        <v>32</v>
      </c>
      <c r="J44" s="21">
        <v>395</v>
      </c>
      <c r="K44" s="21">
        <f t="shared" si="20"/>
        <v>296.25</v>
      </c>
      <c r="L44" s="21">
        <v>395</v>
      </c>
      <c r="M44" s="21">
        <f t="shared" si="21"/>
        <v>296.25</v>
      </c>
      <c r="O44" s="17">
        <f t="shared" si="4"/>
        <v>11</v>
      </c>
      <c r="P44" s="19">
        <f t="shared" si="18"/>
        <v>9950</v>
      </c>
      <c r="Q44" s="18"/>
      <c r="R44" s="17">
        <f t="shared" si="5"/>
        <v>11</v>
      </c>
      <c r="S44" s="19">
        <f t="shared" si="6"/>
        <v>4950</v>
      </c>
      <c r="T44" s="18"/>
      <c r="U44" s="17">
        <f t="shared" si="7"/>
        <v>11</v>
      </c>
      <c r="V44" s="19">
        <f t="shared" si="8"/>
        <v>4950</v>
      </c>
      <c r="W44" s="18"/>
      <c r="X44" s="17">
        <f t="shared" si="9"/>
        <v>11</v>
      </c>
      <c r="Y44" s="19">
        <f t="shared" si="10"/>
        <v>4950</v>
      </c>
      <c r="Z44" s="18"/>
      <c r="AA44" s="17">
        <f t="shared" si="11"/>
        <v>11</v>
      </c>
      <c r="AB44" s="19">
        <f t="shared" si="12"/>
        <v>4950</v>
      </c>
      <c r="AC44" s="18"/>
      <c r="AD44" s="17">
        <f t="shared" si="13"/>
        <v>11</v>
      </c>
      <c r="AE44" s="19">
        <f t="shared" si="14"/>
        <v>4950</v>
      </c>
      <c r="AF44" s="18"/>
      <c r="AG44" s="17">
        <f t="shared" si="15"/>
        <v>11</v>
      </c>
      <c r="AH44" s="19">
        <f t="shared" si="3"/>
        <v>2950</v>
      </c>
      <c r="AI44" s="18"/>
      <c r="AJ44" s="17">
        <f t="shared" si="16"/>
        <v>11</v>
      </c>
      <c r="AK44" s="19">
        <f t="shared" si="17"/>
        <v>4950</v>
      </c>
      <c r="AL44" s="18"/>
    </row>
    <row r="45" spans="1:38" hidden="1" x14ac:dyDescent="0.25">
      <c r="B45" s="1" t="str">
        <f>C13</f>
        <v>Private Pension Planner</v>
      </c>
      <c r="E45" s="1">
        <f t="shared" si="19"/>
        <v>0</v>
      </c>
      <c r="F45" s="45" t="str">
        <f t="shared" si="22"/>
        <v/>
      </c>
      <c r="I45" s="1" t="s">
        <v>33</v>
      </c>
      <c r="J45" s="21">
        <v>395</v>
      </c>
      <c r="K45" s="21">
        <f t="shared" si="20"/>
        <v>296.25</v>
      </c>
      <c r="L45" s="21">
        <v>395</v>
      </c>
      <c r="M45" s="21">
        <f t="shared" si="21"/>
        <v>296.25</v>
      </c>
      <c r="O45" s="17">
        <f t="shared" si="4"/>
        <v>12</v>
      </c>
      <c r="P45" s="19">
        <f t="shared" si="18"/>
        <v>10845.5</v>
      </c>
      <c r="Q45" s="18"/>
      <c r="R45" s="17">
        <f t="shared" si="5"/>
        <v>12</v>
      </c>
      <c r="S45" s="19">
        <f t="shared" si="6"/>
        <v>5395.5</v>
      </c>
      <c r="T45" s="18"/>
      <c r="U45" s="17">
        <f t="shared" si="7"/>
        <v>12</v>
      </c>
      <c r="V45" s="19">
        <f t="shared" si="8"/>
        <v>5395.5</v>
      </c>
      <c r="W45" s="18"/>
      <c r="X45" s="17">
        <f t="shared" si="9"/>
        <v>12</v>
      </c>
      <c r="Y45" s="19">
        <f t="shared" si="10"/>
        <v>5395.5</v>
      </c>
      <c r="Z45" s="18"/>
      <c r="AA45" s="17">
        <f t="shared" si="11"/>
        <v>12</v>
      </c>
      <c r="AB45" s="19">
        <f t="shared" si="12"/>
        <v>5395.5</v>
      </c>
      <c r="AC45" s="18"/>
      <c r="AD45" s="17">
        <f t="shared" si="13"/>
        <v>12</v>
      </c>
      <c r="AE45" s="19">
        <f t="shared" si="14"/>
        <v>5395.5</v>
      </c>
      <c r="AF45" s="18"/>
      <c r="AG45" s="17">
        <f t="shared" si="15"/>
        <v>12</v>
      </c>
      <c r="AH45" s="19">
        <f t="shared" si="3"/>
        <v>3215.5</v>
      </c>
      <c r="AI45" s="18"/>
      <c r="AJ45" s="17">
        <f t="shared" si="16"/>
        <v>12</v>
      </c>
      <c r="AK45" s="19">
        <f t="shared" si="17"/>
        <v>5395.5</v>
      </c>
      <c r="AL45" s="18"/>
    </row>
    <row r="46" spans="1:38" hidden="1" x14ac:dyDescent="0.25">
      <c r="B46" s="1" t="s">
        <v>66</v>
      </c>
      <c r="E46" s="1">
        <f t="shared" si="19"/>
        <v>0</v>
      </c>
      <c r="F46" s="45" t="str">
        <f t="shared" si="22"/>
        <v/>
      </c>
      <c r="I46" s="1" t="s">
        <v>34</v>
      </c>
      <c r="J46" s="21">
        <v>395</v>
      </c>
      <c r="K46" s="21">
        <f t="shared" si="20"/>
        <v>296.25</v>
      </c>
      <c r="L46" s="21">
        <v>395</v>
      </c>
      <c r="M46" s="21">
        <f t="shared" si="21"/>
        <v>296.25</v>
      </c>
      <c r="O46" s="17">
        <f t="shared" si="4"/>
        <v>13</v>
      </c>
      <c r="P46" s="19">
        <f t="shared" si="18"/>
        <v>11741</v>
      </c>
      <c r="Q46" s="18"/>
      <c r="R46" s="17">
        <f t="shared" si="5"/>
        <v>13</v>
      </c>
      <c r="S46" s="19">
        <f t="shared" si="6"/>
        <v>5841</v>
      </c>
      <c r="T46" s="18"/>
      <c r="U46" s="17">
        <f t="shared" si="7"/>
        <v>13</v>
      </c>
      <c r="V46" s="19">
        <f t="shared" si="8"/>
        <v>5841</v>
      </c>
      <c r="W46" s="18"/>
      <c r="X46" s="17">
        <f t="shared" si="9"/>
        <v>13</v>
      </c>
      <c r="Y46" s="19">
        <f t="shared" si="10"/>
        <v>5841</v>
      </c>
      <c r="Z46" s="18"/>
      <c r="AA46" s="17">
        <f t="shared" si="11"/>
        <v>13</v>
      </c>
      <c r="AB46" s="19">
        <f t="shared" si="12"/>
        <v>5841</v>
      </c>
      <c r="AC46" s="18"/>
      <c r="AD46" s="17">
        <f t="shared" si="13"/>
        <v>13</v>
      </c>
      <c r="AE46" s="19">
        <f t="shared" si="14"/>
        <v>5841</v>
      </c>
      <c r="AF46" s="18"/>
      <c r="AG46" s="17">
        <f t="shared" si="15"/>
        <v>13</v>
      </c>
      <c r="AH46" s="19">
        <f t="shared" si="3"/>
        <v>3481</v>
      </c>
      <c r="AI46" s="18"/>
      <c r="AJ46" s="17">
        <f t="shared" si="16"/>
        <v>13</v>
      </c>
      <c r="AK46" s="19">
        <f t="shared" si="17"/>
        <v>5841</v>
      </c>
      <c r="AL46" s="18"/>
    </row>
    <row r="47" spans="1:38" hidden="1" x14ac:dyDescent="0.25">
      <c r="B47" s="1" t="str">
        <f>C15</f>
        <v>Private Investment Planner</v>
      </c>
      <c r="E47" s="1">
        <f t="shared" si="19"/>
        <v>0</v>
      </c>
      <c r="F47" s="45" t="str">
        <f t="shared" si="22"/>
        <v/>
      </c>
      <c r="I47" s="1" t="s">
        <v>54</v>
      </c>
      <c r="J47" s="21">
        <v>395</v>
      </c>
      <c r="K47" s="21">
        <f>J47*(1-25%)</f>
        <v>296.25</v>
      </c>
      <c r="L47" s="21">
        <v>395</v>
      </c>
      <c r="M47" s="21">
        <f>L47*(1-25%)</f>
        <v>296.25</v>
      </c>
      <c r="O47" s="17">
        <f t="shared" si="4"/>
        <v>14</v>
      </c>
      <c r="P47" s="19">
        <f t="shared" si="18"/>
        <v>12636.5</v>
      </c>
      <c r="Q47" s="18"/>
      <c r="R47" s="17">
        <f t="shared" si="5"/>
        <v>14</v>
      </c>
      <c r="S47" s="19">
        <f t="shared" si="6"/>
        <v>6286.5</v>
      </c>
      <c r="T47" s="18"/>
      <c r="U47" s="17">
        <f t="shared" si="7"/>
        <v>14</v>
      </c>
      <c r="V47" s="19">
        <f t="shared" si="8"/>
        <v>6286.5</v>
      </c>
      <c r="W47" s="18"/>
      <c r="X47" s="17">
        <f t="shared" si="9"/>
        <v>14</v>
      </c>
      <c r="Y47" s="19">
        <f t="shared" si="10"/>
        <v>6286.5</v>
      </c>
      <c r="Z47" s="18"/>
      <c r="AA47" s="17">
        <f t="shared" si="11"/>
        <v>14</v>
      </c>
      <c r="AB47" s="19">
        <f t="shared" si="12"/>
        <v>6286.5</v>
      </c>
      <c r="AC47" s="18"/>
      <c r="AD47" s="17">
        <f t="shared" si="13"/>
        <v>14</v>
      </c>
      <c r="AE47" s="19">
        <f t="shared" si="14"/>
        <v>6286.5</v>
      </c>
      <c r="AF47" s="18"/>
      <c r="AG47" s="17">
        <f t="shared" si="15"/>
        <v>14</v>
      </c>
      <c r="AH47" s="19">
        <f t="shared" si="3"/>
        <v>3746.5</v>
      </c>
      <c r="AI47" s="18"/>
      <c r="AJ47" s="17">
        <f t="shared" si="16"/>
        <v>14</v>
      </c>
      <c r="AK47" s="19">
        <f t="shared" si="17"/>
        <v>6286.5</v>
      </c>
      <c r="AL47" s="18"/>
    </row>
    <row r="48" spans="1:38" hidden="1" x14ac:dyDescent="0.25">
      <c r="B48" s="1" t="str">
        <f>C16</f>
        <v>Rekentools los</v>
      </c>
      <c r="E48" s="1">
        <f t="shared" si="19"/>
        <v>0</v>
      </c>
      <c r="F48" s="45" t="str">
        <f t="shared" si="22"/>
        <v/>
      </c>
      <c r="G48" s="1" t="s">
        <v>25</v>
      </c>
      <c r="I48" s="1" t="s">
        <v>65</v>
      </c>
      <c r="J48" s="21">
        <v>395</v>
      </c>
      <c r="K48" s="21">
        <f>J48*(1-25%)</f>
        <v>296.25</v>
      </c>
      <c r="L48" s="21">
        <v>395</v>
      </c>
      <c r="M48" s="21">
        <f>L48*(1-25%)</f>
        <v>296.25</v>
      </c>
      <c r="O48" s="17">
        <f t="shared" si="4"/>
        <v>15</v>
      </c>
      <c r="P48" s="19">
        <f t="shared" si="18"/>
        <v>13532</v>
      </c>
      <c r="Q48" s="18"/>
      <c r="R48" s="17">
        <f t="shared" si="5"/>
        <v>15</v>
      </c>
      <c r="S48" s="19">
        <f t="shared" si="6"/>
        <v>6732</v>
      </c>
      <c r="T48" s="18"/>
      <c r="U48" s="17">
        <f t="shared" si="7"/>
        <v>15</v>
      </c>
      <c r="V48" s="19">
        <f t="shared" si="8"/>
        <v>6732</v>
      </c>
      <c r="W48" s="18"/>
      <c r="X48" s="17">
        <f t="shared" si="9"/>
        <v>15</v>
      </c>
      <c r="Y48" s="19">
        <f t="shared" si="10"/>
        <v>6732</v>
      </c>
      <c r="Z48" s="18"/>
      <c r="AA48" s="17">
        <f t="shared" si="11"/>
        <v>15</v>
      </c>
      <c r="AB48" s="19">
        <f t="shared" si="12"/>
        <v>6732</v>
      </c>
      <c r="AC48" s="18"/>
      <c r="AD48" s="17">
        <f t="shared" si="13"/>
        <v>15</v>
      </c>
      <c r="AE48" s="19">
        <f t="shared" si="14"/>
        <v>6732</v>
      </c>
      <c r="AF48" s="18"/>
      <c r="AG48" s="17">
        <f t="shared" si="15"/>
        <v>15</v>
      </c>
      <c r="AH48" s="19">
        <f t="shared" si="3"/>
        <v>4012</v>
      </c>
      <c r="AI48" s="18"/>
      <c r="AJ48" s="17">
        <f t="shared" si="16"/>
        <v>15</v>
      </c>
      <c r="AK48" s="19">
        <f t="shared" si="17"/>
        <v>6732</v>
      </c>
      <c r="AL48" s="18"/>
    </row>
    <row r="49" spans="2:38" hidden="1" x14ac:dyDescent="0.25">
      <c r="B49" s="1" t="s">
        <v>44</v>
      </c>
      <c r="D49" s="40" t="s">
        <v>45</v>
      </c>
      <c r="E49" s="1">
        <f>COUNTIF(E41:E48,"&gt;0")</f>
        <v>0</v>
      </c>
      <c r="F49" s="45">
        <f>COUNTIF(F41:F48,"nee")</f>
        <v>0</v>
      </c>
      <c r="G49" s="4" t="s">
        <v>1</v>
      </c>
      <c r="H49" s="5"/>
      <c r="I49" s="5"/>
      <c r="J49" s="6"/>
      <c r="K49" s="1">
        <f>IF(G9&gt;=1,J41,0)</f>
        <v>0</v>
      </c>
      <c r="M49" s="1" t="s">
        <v>49</v>
      </c>
      <c r="O49" s="17">
        <f t="shared" si="4"/>
        <v>16</v>
      </c>
      <c r="P49" s="19">
        <f t="shared" si="18"/>
        <v>14427.5</v>
      </c>
      <c r="Q49" s="18"/>
      <c r="R49" s="17">
        <f t="shared" si="5"/>
        <v>16</v>
      </c>
      <c r="S49" s="19">
        <f t="shared" si="6"/>
        <v>7177.5</v>
      </c>
      <c r="T49" s="18"/>
      <c r="U49" s="17">
        <f t="shared" si="7"/>
        <v>16</v>
      </c>
      <c r="V49" s="19">
        <f t="shared" si="8"/>
        <v>7177.5</v>
      </c>
      <c r="W49" s="18"/>
      <c r="X49" s="17">
        <f t="shared" si="9"/>
        <v>16</v>
      </c>
      <c r="Y49" s="19">
        <f t="shared" si="10"/>
        <v>7177.5</v>
      </c>
      <c r="Z49" s="18"/>
      <c r="AA49" s="17">
        <f t="shared" si="11"/>
        <v>16</v>
      </c>
      <c r="AB49" s="19">
        <f t="shared" si="12"/>
        <v>7177.5</v>
      </c>
      <c r="AC49" s="18"/>
      <c r="AD49" s="17">
        <f t="shared" si="13"/>
        <v>16</v>
      </c>
      <c r="AE49" s="19">
        <f t="shared" si="14"/>
        <v>7177.5</v>
      </c>
      <c r="AF49" s="18"/>
      <c r="AG49" s="17">
        <f t="shared" si="15"/>
        <v>16</v>
      </c>
      <c r="AH49" s="19">
        <f t="shared" si="3"/>
        <v>4277.5</v>
      </c>
      <c r="AI49" s="18"/>
      <c r="AJ49" s="17">
        <f t="shared" si="16"/>
        <v>16</v>
      </c>
      <c r="AK49" s="19">
        <f t="shared" si="17"/>
        <v>7177.5</v>
      </c>
      <c r="AL49" s="18"/>
    </row>
    <row r="50" spans="2:38" hidden="1" x14ac:dyDescent="0.25">
      <c r="B50" s="1">
        <v>1</v>
      </c>
      <c r="C50" s="11">
        <v>0</v>
      </c>
      <c r="G50" s="4" t="s">
        <v>40</v>
      </c>
      <c r="H50" s="5"/>
      <c r="I50" s="5"/>
      <c r="J50" s="6"/>
      <c r="K50" s="1">
        <f>IF(G10&gt;=1,J42,0)</f>
        <v>0</v>
      </c>
      <c r="M50" s="41">
        <v>0.1</v>
      </c>
      <c r="O50" s="17">
        <f t="shared" si="4"/>
        <v>17</v>
      </c>
      <c r="P50" s="19">
        <f t="shared" si="18"/>
        <v>15323</v>
      </c>
      <c r="Q50" s="18"/>
      <c r="R50" s="17">
        <f t="shared" si="5"/>
        <v>17</v>
      </c>
      <c r="S50" s="19">
        <f t="shared" si="6"/>
        <v>7623</v>
      </c>
      <c r="T50" s="18"/>
      <c r="U50" s="17">
        <f t="shared" si="7"/>
        <v>17</v>
      </c>
      <c r="V50" s="19">
        <f t="shared" si="8"/>
        <v>7623</v>
      </c>
      <c r="W50" s="18"/>
      <c r="X50" s="17">
        <f t="shared" si="9"/>
        <v>17</v>
      </c>
      <c r="Y50" s="19">
        <f t="shared" si="10"/>
        <v>7623</v>
      </c>
      <c r="Z50" s="18"/>
      <c r="AA50" s="17">
        <f t="shared" si="11"/>
        <v>17</v>
      </c>
      <c r="AB50" s="19">
        <f t="shared" si="12"/>
        <v>7623</v>
      </c>
      <c r="AC50" s="18"/>
      <c r="AD50" s="17">
        <f t="shared" si="13"/>
        <v>17</v>
      </c>
      <c r="AE50" s="19">
        <f t="shared" si="14"/>
        <v>7623</v>
      </c>
      <c r="AF50" s="18"/>
      <c r="AG50" s="17">
        <f t="shared" si="15"/>
        <v>17</v>
      </c>
      <c r="AH50" s="19">
        <f t="shared" si="3"/>
        <v>4543</v>
      </c>
      <c r="AI50" s="18"/>
      <c r="AJ50" s="17">
        <f t="shared" si="16"/>
        <v>17</v>
      </c>
      <c r="AK50" s="19">
        <f t="shared" si="17"/>
        <v>7623</v>
      </c>
      <c r="AL50" s="18"/>
    </row>
    <row r="51" spans="2:38" hidden="1" x14ac:dyDescent="0.25">
      <c r="B51" s="1">
        <v>2</v>
      </c>
      <c r="C51" s="11">
        <v>0.05</v>
      </c>
      <c r="G51" s="4" t="s">
        <v>2</v>
      </c>
      <c r="H51" s="5"/>
      <c r="I51" s="5"/>
      <c r="J51" s="6"/>
      <c r="K51" s="1">
        <f>IF(G11&gt;=1,J43,0)</f>
        <v>0</v>
      </c>
      <c r="O51" s="17">
        <f t="shared" si="4"/>
        <v>18</v>
      </c>
      <c r="P51" s="19">
        <f t="shared" si="18"/>
        <v>16218.5</v>
      </c>
      <c r="Q51" s="18"/>
      <c r="R51" s="17">
        <f t="shared" si="5"/>
        <v>18</v>
      </c>
      <c r="S51" s="19">
        <f t="shared" si="6"/>
        <v>8068.5</v>
      </c>
      <c r="T51" s="18"/>
      <c r="U51" s="17">
        <f t="shared" si="7"/>
        <v>18</v>
      </c>
      <c r="V51" s="19">
        <f t="shared" si="8"/>
        <v>8068.5</v>
      </c>
      <c r="W51" s="18"/>
      <c r="X51" s="17">
        <f t="shared" si="9"/>
        <v>18</v>
      </c>
      <c r="Y51" s="19">
        <f t="shared" si="10"/>
        <v>8068.5</v>
      </c>
      <c r="Z51" s="18"/>
      <c r="AA51" s="17">
        <f t="shared" si="11"/>
        <v>18</v>
      </c>
      <c r="AB51" s="19">
        <f t="shared" si="12"/>
        <v>8068.5</v>
      </c>
      <c r="AC51" s="18"/>
      <c r="AD51" s="17">
        <f t="shared" si="13"/>
        <v>18</v>
      </c>
      <c r="AE51" s="19">
        <f t="shared" si="14"/>
        <v>8068.5</v>
      </c>
      <c r="AF51" s="18"/>
      <c r="AG51" s="17">
        <f t="shared" si="15"/>
        <v>18</v>
      </c>
      <c r="AH51" s="19">
        <f t="shared" si="3"/>
        <v>4808.5</v>
      </c>
      <c r="AI51" s="18"/>
      <c r="AJ51" s="17">
        <f t="shared" si="16"/>
        <v>18</v>
      </c>
      <c r="AK51" s="19">
        <f t="shared" si="17"/>
        <v>8068.5</v>
      </c>
      <c r="AL51" s="18"/>
    </row>
    <row r="52" spans="2:38" hidden="1" x14ac:dyDescent="0.25">
      <c r="B52" s="1">
        <v>3</v>
      </c>
      <c r="C52" s="11">
        <v>7.4999999999999997E-2</v>
      </c>
      <c r="G52" s="4" t="s">
        <v>3</v>
      </c>
      <c r="H52" s="5"/>
      <c r="I52" s="5"/>
      <c r="J52" s="6"/>
      <c r="K52" s="1">
        <f>IF(G12&gt;=1,J44,0)</f>
        <v>0</v>
      </c>
      <c r="O52" s="17">
        <f t="shared" si="4"/>
        <v>19</v>
      </c>
      <c r="P52" s="19">
        <f t="shared" si="18"/>
        <v>17114</v>
      </c>
      <c r="Q52" s="18"/>
      <c r="R52" s="17">
        <f t="shared" si="5"/>
        <v>19</v>
      </c>
      <c r="S52" s="19">
        <f t="shared" si="6"/>
        <v>8514</v>
      </c>
      <c r="T52" s="18"/>
      <c r="U52" s="17">
        <f t="shared" si="7"/>
        <v>19</v>
      </c>
      <c r="V52" s="19">
        <f t="shared" si="8"/>
        <v>8514</v>
      </c>
      <c r="W52" s="18"/>
      <c r="X52" s="17">
        <f t="shared" si="9"/>
        <v>19</v>
      </c>
      <c r="Y52" s="19">
        <f t="shared" si="10"/>
        <v>8514</v>
      </c>
      <c r="Z52" s="18"/>
      <c r="AA52" s="17">
        <f t="shared" si="11"/>
        <v>19</v>
      </c>
      <c r="AB52" s="19">
        <f t="shared" si="12"/>
        <v>8514</v>
      </c>
      <c r="AC52" s="18"/>
      <c r="AD52" s="17">
        <f t="shared" si="13"/>
        <v>19</v>
      </c>
      <c r="AE52" s="19">
        <f t="shared" si="14"/>
        <v>8514</v>
      </c>
      <c r="AF52" s="18"/>
      <c r="AG52" s="17">
        <f t="shared" si="15"/>
        <v>19</v>
      </c>
      <c r="AH52" s="19">
        <f t="shared" si="3"/>
        <v>5074</v>
      </c>
      <c r="AI52" s="18"/>
      <c r="AJ52" s="17">
        <f t="shared" si="16"/>
        <v>19</v>
      </c>
      <c r="AK52" s="19">
        <f t="shared" si="17"/>
        <v>8514</v>
      </c>
      <c r="AL52" s="18"/>
    </row>
    <row r="53" spans="2:38" hidden="1" x14ac:dyDescent="0.25">
      <c r="B53" s="1">
        <v>4</v>
      </c>
      <c r="C53" s="11">
        <v>0.1</v>
      </c>
      <c r="G53" s="4" t="s">
        <v>4</v>
      </c>
      <c r="H53" s="5"/>
      <c r="I53" s="5"/>
      <c r="J53" s="6"/>
      <c r="K53" s="1">
        <f>IF(G13&gt;=1,J45,0)</f>
        <v>0</v>
      </c>
      <c r="O53" s="17">
        <f>O52+1</f>
        <v>20</v>
      </c>
      <c r="P53" s="19">
        <f>($P$34+($Q$34*O52))</f>
        <v>18009.5</v>
      </c>
      <c r="Q53" s="18"/>
      <c r="R53" s="17">
        <f>R52+1</f>
        <v>20</v>
      </c>
      <c r="S53" s="19">
        <f t="shared" si="6"/>
        <v>8959.5</v>
      </c>
      <c r="T53" s="18"/>
      <c r="U53" s="17">
        <f>U52+1</f>
        <v>20</v>
      </c>
      <c r="V53" s="19">
        <f>($V$34+($W$34*U52))</f>
        <v>8959.5</v>
      </c>
      <c r="W53" s="18"/>
      <c r="X53" s="17">
        <f>X52+1</f>
        <v>20</v>
      </c>
      <c r="Y53" s="19">
        <f>($Y$34+($Z$34*X52))</f>
        <v>8959.5</v>
      </c>
      <c r="Z53" s="18"/>
      <c r="AA53" s="17">
        <f>AA52+1</f>
        <v>20</v>
      </c>
      <c r="AB53" s="19">
        <f>($AB$34+($AC$34*AA52))</f>
        <v>8959.5</v>
      </c>
      <c r="AC53" s="18"/>
      <c r="AD53" s="17">
        <f>AD52+1</f>
        <v>20</v>
      </c>
      <c r="AE53" s="19">
        <f t="shared" si="14"/>
        <v>8959.5</v>
      </c>
      <c r="AF53" s="18"/>
      <c r="AG53" s="17">
        <f>AG52+1</f>
        <v>20</v>
      </c>
      <c r="AH53" s="19">
        <f t="shared" si="3"/>
        <v>5339.5</v>
      </c>
      <c r="AI53" s="18"/>
      <c r="AJ53" s="17">
        <f>AJ52+1</f>
        <v>20</v>
      </c>
      <c r="AK53" s="19">
        <f t="shared" si="17"/>
        <v>8959.5</v>
      </c>
      <c r="AL53" s="18"/>
    </row>
    <row r="54" spans="2:38" hidden="1" x14ac:dyDescent="0.25">
      <c r="B54" s="1">
        <v>5</v>
      </c>
      <c r="C54" s="11">
        <v>0.15</v>
      </c>
      <c r="G54" s="4" t="s">
        <v>56</v>
      </c>
      <c r="H54" s="5"/>
      <c r="I54" s="5"/>
      <c r="J54" s="6"/>
      <c r="K54" s="1">
        <f t="shared" ref="K54:K55" si="23">IF(G15&gt;=1,J46,0)</f>
        <v>0</v>
      </c>
      <c r="O54" s="17">
        <f t="shared" si="4"/>
        <v>21</v>
      </c>
      <c r="P54" s="19">
        <f t="shared" ref="P54:P58" si="24">($P$34+($Q$34*O53))</f>
        <v>18905</v>
      </c>
      <c r="Q54" s="18"/>
      <c r="R54" s="17">
        <f t="shared" si="5"/>
        <v>21</v>
      </c>
      <c r="S54" s="19">
        <f t="shared" ref="S54:S58" si="25">($S$34+($T$34*R53))</f>
        <v>9405</v>
      </c>
      <c r="T54" s="18"/>
      <c r="U54" s="17">
        <f t="shared" si="7"/>
        <v>21</v>
      </c>
      <c r="V54" s="19">
        <f t="shared" ref="V54:V58" si="26">($V$34+($W$34*U53))</f>
        <v>9405</v>
      </c>
      <c r="W54" s="18"/>
      <c r="X54" s="17">
        <f t="shared" si="9"/>
        <v>21</v>
      </c>
      <c r="Y54" s="19">
        <f t="shared" ref="Y54:Y58" si="27">($Y$34+($Z$34*X53))</f>
        <v>9405</v>
      </c>
      <c r="Z54" s="18"/>
      <c r="AA54" s="17">
        <f t="shared" si="11"/>
        <v>21</v>
      </c>
      <c r="AB54" s="19">
        <f t="shared" ref="AB54:AB58" si="28">($AB$34+($AC$34*AA53))</f>
        <v>9405</v>
      </c>
      <c r="AC54" s="18"/>
      <c r="AD54" s="17">
        <f t="shared" si="13"/>
        <v>21</v>
      </c>
      <c r="AE54" s="19">
        <f t="shared" si="14"/>
        <v>9405</v>
      </c>
      <c r="AF54" s="18"/>
      <c r="AG54" s="17">
        <f t="shared" si="15"/>
        <v>21</v>
      </c>
      <c r="AH54" s="19">
        <f t="shared" ref="AH54:AH58" si="29">($AH$34+($AI$34*AG53))</f>
        <v>5605</v>
      </c>
      <c r="AI54" s="18"/>
      <c r="AJ54" s="17">
        <f t="shared" si="16"/>
        <v>21</v>
      </c>
      <c r="AK54" s="19">
        <f t="shared" si="17"/>
        <v>9405</v>
      </c>
      <c r="AL54" s="18"/>
    </row>
    <row r="55" spans="2:38" hidden="1" x14ac:dyDescent="0.25">
      <c r="B55" s="1">
        <v>6</v>
      </c>
      <c r="C55" s="11">
        <v>0.17499999999999999</v>
      </c>
      <c r="D55" s="1" t="s">
        <v>46</v>
      </c>
      <c r="E55" s="11">
        <f>IFERROR(IF(E49&gt;6,C55,VLOOKUP(E49,B50:C55,2,)),0)</f>
        <v>0</v>
      </c>
      <c r="G55" s="4" t="s">
        <v>19</v>
      </c>
      <c r="H55" s="5"/>
      <c r="I55" s="5"/>
      <c r="J55" s="6"/>
      <c r="K55" s="1">
        <f t="shared" si="23"/>
        <v>0</v>
      </c>
      <c r="O55" s="17">
        <f t="shared" si="4"/>
        <v>22</v>
      </c>
      <c r="P55" s="19">
        <f t="shared" si="24"/>
        <v>19800.5</v>
      </c>
      <c r="Q55" s="18"/>
      <c r="R55" s="17">
        <f t="shared" si="5"/>
        <v>22</v>
      </c>
      <c r="S55" s="19">
        <f t="shared" si="25"/>
        <v>9850.5</v>
      </c>
      <c r="T55" s="18"/>
      <c r="U55" s="17">
        <f t="shared" si="7"/>
        <v>22</v>
      </c>
      <c r="V55" s="19">
        <f t="shared" si="26"/>
        <v>9850.5</v>
      </c>
      <c r="W55" s="18"/>
      <c r="X55" s="17">
        <f t="shared" si="9"/>
        <v>22</v>
      </c>
      <c r="Y55" s="19">
        <f t="shared" si="27"/>
        <v>9850.5</v>
      </c>
      <c r="Z55" s="18"/>
      <c r="AA55" s="17">
        <f t="shared" si="11"/>
        <v>22</v>
      </c>
      <c r="AB55" s="19">
        <f t="shared" si="28"/>
        <v>9850.5</v>
      </c>
      <c r="AC55" s="18"/>
      <c r="AD55" s="17">
        <f t="shared" si="13"/>
        <v>22</v>
      </c>
      <c r="AE55" s="19">
        <f t="shared" si="14"/>
        <v>9850.5</v>
      </c>
      <c r="AF55" s="18"/>
      <c r="AG55" s="17">
        <f t="shared" si="15"/>
        <v>22</v>
      </c>
      <c r="AH55" s="19">
        <f t="shared" si="29"/>
        <v>5870.5</v>
      </c>
      <c r="AI55" s="18"/>
      <c r="AJ55" s="17">
        <f t="shared" si="16"/>
        <v>22</v>
      </c>
      <c r="AK55" s="19">
        <f t="shared" si="17"/>
        <v>9850.5</v>
      </c>
      <c r="AL55" s="18"/>
    </row>
    <row r="56" spans="2:38" hidden="1" x14ac:dyDescent="0.25">
      <c r="G56" s="4" t="s">
        <v>36</v>
      </c>
      <c r="H56" s="5"/>
      <c r="I56" s="5"/>
      <c r="J56" s="6"/>
      <c r="K56" s="1">
        <f>H19</f>
        <v>0</v>
      </c>
      <c r="O56" s="17">
        <f t="shared" si="4"/>
        <v>23</v>
      </c>
      <c r="P56" s="19">
        <f t="shared" si="24"/>
        <v>20696</v>
      </c>
      <c r="Q56" s="18"/>
      <c r="R56" s="17">
        <f t="shared" si="5"/>
        <v>23</v>
      </c>
      <c r="S56" s="19">
        <f t="shared" si="25"/>
        <v>10296</v>
      </c>
      <c r="T56" s="18"/>
      <c r="U56" s="17">
        <f t="shared" si="7"/>
        <v>23</v>
      </c>
      <c r="V56" s="19">
        <f t="shared" si="26"/>
        <v>10296</v>
      </c>
      <c r="W56" s="18"/>
      <c r="X56" s="17">
        <f t="shared" si="9"/>
        <v>23</v>
      </c>
      <c r="Y56" s="19">
        <f t="shared" si="27"/>
        <v>10296</v>
      </c>
      <c r="Z56" s="18"/>
      <c r="AA56" s="17">
        <f t="shared" si="11"/>
        <v>23</v>
      </c>
      <c r="AB56" s="19">
        <f t="shared" si="28"/>
        <v>10296</v>
      </c>
      <c r="AC56" s="18"/>
      <c r="AD56" s="17">
        <f t="shared" si="13"/>
        <v>23</v>
      </c>
      <c r="AE56" s="19">
        <f t="shared" si="14"/>
        <v>10296</v>
      </c>
      <c r="AF56" s="18"/>
      <c r="AG56" s="17">
        <f t="shared" si="15"/>
        <v>23</v>
      </c>
      <c r="AH56" s="19">
        <f t="shared" si="29"/>
        <v>6136</v>
      </c>
      <c r="AI56" s="18"/>
      <c r="AJ56" s="17">
        <f t="shared" si="16"/>
        <v>23</v>
      </c>
      <c r="AK56" s="19">
        <f t="shared" si="17"/>
        <v>10296</v>
      </c>
      <c r="AL56" s="18"/>
    </row>
    <row r="57" spans="2:38" hidden="1" x14ac:dyDescent="0.25">
      <c r="B57" s="1" t="s">
        <v>69</v>
      </c>
      <c r="J57" s="1" t="s">
        <v>26</v>
      </c>
      <c r="K57" s="1">
        <f>SUM(K49:K56)</f>
        <v>0</v>
      </c>
      <c r="O57" s="17">
        <f t="shared" si="4"/>
        <v>24</v>
      </c>
      <c r="P57" s="19">
        <f t="shared" si="24"/>
        <v>21591.5</v>
      </c>
      <c r="Q57" s="18"/>
      <c r="R57" s="17">
        <f t="shared" si="5"/>
        <v>24</v>
      </c>
      <c r="S57" s="19">
        <f t="shared" si="25"/>
        <v>10741.5</v>
      </c>
      <c r="T57" s="18"/>
      <c r="U57" s="17">
        <f t="shared" si="7"/>
        <v>24</v>
      </c>
      <c r="V57" s="19">
        <f t="shared" si="26"/>
        <v>10741.5</v>
      </c>
      <c r="W57" s="18"/>
      <c r="X57" s="17">
        <f t="shared" si="9"/>
        <v>24</v>
      </c>
      <c r="Y57" s="19">
        <f t="shared" si="27"/>
        <v>10741.5</v>
      </c>
      <c r="Z57" s="18"/>
      <c r="AA57" s="17">
        <f t="shared" si="11"/>
        <v>24</v>
      </c>
      <c r="AB57" s="19">
        <f t="shared" si="28"/>
        <v>10741.5</v>
      </c>
      <c r="AC57" s="18"/>
      <c r="AD57" s="17">
        <f t="shared" si="13"/>
        <v>24</v>
      </c>
      <c r="AE57" s="19">
        <f t="shared" si="14"/>
        <v>10741.5</v>
      </c>
      <c r="AF57" s="18"/>
      <c r="AG57" s="17">
        <f t="shared" si="15"/>
        <v>24</v>
      </c>
      <c r="AH57" s="19">
        <f t="shared" si="29"/>
        <v>6401.5</v>
      </c>
      <c r="AI57" s="18"/>
      <c r="AJ57" s="17">
        <f t="shared" si="16"/>
        <v>24</v>
      </c>
      <c r="AK57" s="19">
        <f t="shared" si="17"/>
        <v>10741.5</v>
      </c>
      <c r="AL57" s="18"/>
    </row>
    <row r="58" spans="2:38" hidden="1" x14ac:dyDescent="0.25">
      <c r="B58" s="46">
        <v>1395</v>
      </c>
      <c r="O58" s="22">
        <f t="shared" si="4"/>
        <v>25</v>
      </c>
      <c r="P58" s="23">
        <f t="shared" si="24"/>
        <v>22487</v>
      </c>
      <c r="Q58" s="24"/>
      <c r="R58" s="22">
        <f t="shared" si="5"/>
        <v>25</v>
      </c>
      <c r="S58" s="23">
        <f t="shared" si="25"/>
        <v>11187</v>
      </c>
      <c r="T58" s="24"/>
      <c r="U58" s="22">
        <f t="shared" si="7"/>
        <v>25</v>
      </c>
      <c r="V58" s="23">
        <f t="shared" si="26"/>
        <v>11187</v>
      </c>
      <c r="W58" s="24"/>
      <c r="X58" s="22">
        <f t="shared" si="9"/>
        <v>25</v>
      </c>
      <c r="Y58" s="23">
        <f t="shared" si="27"/>
        <v>11187</v>
      </c>
      <c r="Z58" s="24"/>
      <c r="AA58" s="22">
        <f t="shared" si="11"/>
        <v>25</v>
      </c>
      <c r="AB58" s="23">
        <f t="shared" si="28"/>
        <v>11187</v>
      </c>
      <c r="AC58" s="24"/>
      <c r="AD58" s="22">
        <f t="shared" si="13"/>
        <v>25</v>
      </c>
      <c r="AE58" s="23">
        <f t="shared" si="14"/>
        <v>11187</v>
      </c>
      <c r="AF58" s="24"/>
      <c r="AG58" s="22">
        <f t="shared" si="15"/>
        <v>25</v>
      </c>
      <c r="AH58" s="23">
        <f t="shared" si="29"/>
        <v>6667</v>
      </c>
      <c r="AI58" s="24"/>
      <c r="AJ58" s="22">
        <f t="shared" si="16"/>
        <v>25</v>
      </c>
      <c r="AK58" s="23">
        <f t="shared" si="17"/>
        <v>11187</v>
      </c>
      <c r="AL58" s="24"/>
    </row>
    <row r="60" spans="2:38" hidden="1" x14ac:dyDescent="0.25">
      <c r="G60" s="1" t="s">
        <v>57</v>
      </c>
    </row>
    <row r="61" spans="2:38" hidden="1" x14ac:dyDescent="0.25">
      <c r="G61" s="27">
        <v>1</v>
      </c>
      <c r="H61" s="3">
        <v>2</v>
      </c>
      <c r="I61" s="3">
        <v>3</v>
      </c>
      <c r="J61" s="3">
        <v>4</v>
      </c>
      <c r="K61" s="3">
        <v>5</v>
      </c>
      <c r="L61" s="3">
        <v>6</v>
      </c>
      <c r="M61" s="3">
        <v>7</v>
      </c>
      <c r="N61" s="3">
        <v>8</v>
      </c>
      <c r="O61" s="3">
        <v>9</v>
      </c>
      <c r="P61" s="3">
        <v>10</v>
      </c>
      <c r="Q61" s="3">
        <v>11</v>
      </c>
      <c r="R61" s="3">
        <v>12</v>
      </c>
      <c r="S61" s="3">
        <v>13</v>
      </c>
      <c r="T61" s="3">
        <v>14</v>
      </c>
      <c r="U61" s="3">
        <v>15</v>
      </c>
      <c r="V61" s="3">
        <v>16</v>
      </c>
      <c r="W61" s="3">
        <v>17</v>
      </c>
      <c r="X61" s="3">
        <v>18</v>
      </c>
      <c r="Y61" s="3">
        <v>19</v>
      </c>
      <c r="Z61" s="3">
        <v>20</v>
      </c>
    </row>
    <row r="62" spans="2:38" hidden="1" x14ac:dyDescent="0.25">
      <c r="E62" s="1">
        <v>1</v>
      </c>
      <c r="F62" s="1" t="s">
        <v>58</v>
      </c>
      <c r="G62" s="3">
        <f>$G$9</f>
        <v>0</v>
      </c>
      <c r="H62" s="3">
        <f t="shared" ref="H62:Z62" si="30">$G$9</f>
        <v>0</v>
      </c>
      <c r="I62" s="3">
        <f t="shared" si="30"/>
        <v>0</v>
      </c>
      <c r="J62" s="3">
        <f t="shared" si="30"/>
        <v>0</v>
      </c>
      <c r="K62" s="3">
        <f t="shared" si="30"/>
        <v>0</v>
      </c>
      <c r="L62" s="3">
        <f t="shared" si="30"/>
        <v>0</v>
      </c>
      <c r="M62" s="3">
        <f t="shared" si="30"/>
        <v>0</v>
      </c>
      <c r="N62" s="3">
        <f t="shared" si="30"/>
        <v>0</v>
      </c>
      <c r="O62" s="3">
        <f t="shared" si="30"/>
        <v>0</v>
      </c>
      <c r="P62" s="3">
        <f t="shared" si="30"/>
        <v>0</v>
      </c>
      <c r="Q62" s="3">
        <f t="shared" si="30"/>
        <v>0</v>
      </c>
      <c r="R62" s="3">
        <f t="shared" si="30"/>
        <v>0</v>
      </c>
      <c r="S62" s="3">
        <f t="shared" si="30"/>
        <v>0</v>
      </c>
      <c r="T62" s="3">
        <f t="shared" si="30"/>
        <v>0</v>
      </c>
      <c r="U62" s="3">
        <f t="shared" si="30"/>
        <v>0</v>
      </c>
      <c r="V62" s="3">
        <f t="shared" si="30"/>
        <v>0</v>
      </c>
      <c r="W62" s="3">
        <f t="shared" si="30"/>
        <v>0</v>
      </c>
      <c r="X62" s="3">
        <f t="shared" si="30"/>
        <v>0</v>
      </c>
      <c r="Y62" s="3">
        <f t="shared" si="30"/>
        <v>0</v>
      </c>
      <c r="Z62" s="3">
        <f t="shared" si="30"/>
        <v>0</v>
      </c>
    </row>
    <row r="63" spans="2:38" hidden="1" x14ac:dyDescent="0.25">
      <c r="E63" s="1">
        <v>2</v>
      </c>
      <c r="F63" s="1" t="s">
        <v>39</v>
      </c>
      <c r="G63" s="3">
        <f>$G$10</f>
        <v>0</v>
      </c>
      <c r="H63" s="3">
        <f t="shared" ref="H63:Z63" si="31">$G$10</f>
        <v>0</v>
      </c>
      <c r="I63" s="3">
        <f t="shared" si="31"/>
        <v>0</v>
      </c>
      <c r="J63" s="3">
        <f t="shared" si="31"/>
        <v>0</v>
      </c>
      <c r="K63" s="3">
        <f t="shared" si="31"/>
        <v>0</v>
      </c>
      <c r="L63" s="3">
        <f t="shared" si="31"/>
        <v>0</v>
      </c>
      <c r="M63" s="3">
        <f t="shared" si="31"/>
        <v>0</v>
      </c>
      <c r="N63" s="3">
        <f t="shared" si="31"/>
        <v>0</v>
      </c>
      <c r="O63" s="3">
        <f t="shared" si="31"/>
        <v>0</v>
      </c>
      <c r="P63" s="3">
        <f t="shared" si="31"/>
        <v>0</v>
      </c>
      <c r="Q63" s="3">
        <f t="shared" si="31"/>
        <v>0</v>
      </c>
      <c r="R63" s="3">
        <f t="shared" si="31"/>
        <v>0</v>
      </c>
      <c r="S63" s="3">
        <f t="shared" si="31"/>
        <v>0</v>
      </c>
      <c r="T63" s="3">
        <f t="shared" si="31"/>
        <v>0</v>
      </c>
      <c r="U63" s="3">
        <f t="shared" si="31"/>
        <v>0</v>
      </c>
      <c r="V63" s="3">
        <f t="shared" si="31"/>
        <v>0</v>
      </c>
      <c r="W63" s="3">
        <f t="shared" si="31"/>
        <v>0</v>
      </c>
      <c r="X63" s="3">
        <f t="shared" si="31"/>
        <v>0</v>
      </c>
      <c r="Y63" s="3">
        <f t="shared" si="31"/>
        <v>0</v>
      </c>
      <c r="Z63" s="3">
        <f t="shared" si="31"/>
        <v>0</v>
      </c>
    </row>
    <row r="64" spans="2:38" hidden="1" x14ac:dyDescent="0.25">
      <c r="E64" s="1">
        <v>3</v>
      </c>
      <c r="F64" s="1" t="s">
        <v>16</v>
      </c>
      <c r="G64" s="3">
        <f>$G$11</f>
        <v>0</v>
      </c>
      <c r="H64" s="3">
        <f t="shared" ref="H64:Z64" si="32">$G$11</f>
        <v>0</v>
      </c>
      <c r="I64" s="3">
        <f t="shared" si="32"/>
        <v>0</v>
      </c>
      <c r="J64" s="3">
        <f t="shared" si="32"/>
        <v>0</v>
      </c>
      <c r="K64" s="3">
        <f t="shared" si="32"/>
        <v>0</v>
      </c>
      <c r="L64" s="3">
        <f t="shared" si="32"/>
        <v>0</v>
      </c>
      <c r="M64" s="3">
        <f t="shared" si="32"/>
        <v>0</v>
      </c>
      <c r="N64" s="3">
        <f t="shared" si="32"/>
        <v>0</v>
      </c>
      <c r="O64" s="3">
        <f t="shared" si="32"/>
        <v>0</v>
      </c>
      <c r="P64" s="3">
        <f t="shared" si="32"/>
        <v>0</v>
      </c>
      <c r="Q64" s="3">
        <f t="shared" si="32"/>
        <v>0</v>
      </c>
      <c r="R64" s="3">
        <f t="shared" si="32"/>
        <v>0</v>
      </c>
      <c r="S64" s="3">
        <f t="shared" si="32"/>
        <v>0</v>
      </c>
      <c r="T64" s="3">
        <f t="shared" si="32"/>
        <v>0</v>
      </c>
      <c r="U64" s="3">
        <f t="shared" si="32"/>
        <v>0</v>
      </c>
      <c r="V64" s="3">
        <f t="shared" si="32"/>
        <v>0</v>
      </c>
      <c r="W64" s="3">
        <f t="shared" si="32"/>
        <v>0</v>
      </c>
      <c r="X64" s="3">
        <f t="shared" si="32"/>
        <v>0</v>
      </c>
      <c r="Y64" s="3">
        <f t="shared" si="32"/>
        <v>0</v>
      </c>
      <c r="Z64" s="3">
        <f t="shared" si="32"/>
        <v>0</v>
      </c>
    </row>
    <row r="65" spans="1:27" hidden="1" x14ac:dyDescent="0.25">
      <c r="E65" s="1">
        <v>4</v>
      </c>
      <c r="F65" s="1" t="s">
        <v>17</v>
      </c>
      <c r="G65" s="3">
        <f>$G$12</f>
        <v>0</v>
      </c>
      <c r="H65" s="3">
        <f t="shared" ref="H65:Z65" si="33">$G$12</f>
        <v>0</v>
      </c>
      <c r="I65" s="3">
        <f t="shared" si="33"/>
        <v>0</v>
      </c>
      <c r="J65" s="3">
        <f t="shared" si="33"/>
        <v>0</v>
      </c>
      <c r="K65" s="3">
        <f t="shared" si="33"/>
        <v>0</v>
      </c>
      <c r="L65" s="3">
        <f t="shared" si="33"/>
        <v>0</v>
      </c>
      <c r="M65" s="3">
        <f t="shared" si="33"/>
        <v>0</v>
      </c>
      <c r="N65" s="3">
        <f t="shared" si="33"/>
        <v>0</v>
      </c>
      <c r="O65" s="3">
        <f t="shared" si="33"/>
        <v>0</v>
      </c>
      <c r="P65" s="3">
        <f t="shared" si="33"/>
        <v>0</v>
      </c>
      <c r="Q65" s="3">
        <f t="shared" si="33"/>
        <v>0</v>
      </c>
      <c r="R65" s="3">
        <f t="shared" si="33"/>
        <v>0</v>
      </c>
      <c r="S65" s="3">
        <f t="shared" si="33"/>
        <v>0</v>
      </c>
      <c r="T65" s="3">
        <f t="shared" si="33"/>
        <v>0</v>
      </c>
      <c r="U65" s="3">
        <f t="shared" si="33"/>
        <v>0</v>
      </c>
      <c r="V65" s="3">
        <f t="shared" si="33"/>
        <v>0</v>
      </c>
      <c r="W65" s="3">
        <f t="shared" si="33"/>
        <v>0</v>
      </c>
      <c r="X65" s="3">
        <f t="shared" si="33"/>
        <v>0</v>
      </c>
      <c r="Y65" s="3">
        <f t="shared" si="33"/>
        <v>0</v>
      </c>
      <c r="Z65" s="3">
        <f t="shared" si="33"/>
        <v>0</v>
      </c>
    </row>
    <row r="66" spans="1:27" hidden="1" x14ac:dyDescent="0.25">
      <c r="E66" s="1">
        <v>5</v>
      </c>
      <c r="F66" s="1" t="s">
        <v>18</v>
      </c>
      <c r="G66" s="3">
        <f>$G$13</f>
        <v>0</v>
      </c>
      <c r="H66" s="3">
        <f t="shared" ref="H66:Z66" si="34">$G$13</f>
        <v>0</v>
      </c>
      <c r="I66" s="3">
        <f t="shared" si="34"/>
        <v>0</v>
      </c>
      <c r="J66" s="3">
        <f t="shared" si="34"/>
        <v>0</v>
      </c>
      <c r="K66" s="3">
        <f t="shared" si="34"/>
        <v>0</v>
      </c>
      <c r="L66" s="3">
        <f t="shared" si="34"/>
        <v>0</v>
      </c>
      <c r="M66" s="3">
        <f t="shared" si="34"/>
        <v>0</v>
      </c>
      <c r="N66" s="3">
        <f t="shared" si="34"/>
        <v>0</v>
      </c>
      <c r="O66" s="3">
        <f t="shared" si="34"/>
        <v>0</v>
      </c>
      <c r="P66" s="3">
        <f t="shared" si="34"/>
        <v>0</v>
      </c>
      <c r="Q66" s="3">
        <f t="shared" si="34"/>
        <v>0</v>
      </c>
      <c r="R66" s="3">
        <f t="shared" si="34"/>
        <v>0</v>
      </c>
      <c r="S66" s="3">
        <f t="shared" si="34"/>
        <v>0</v>
      </c>
      <c r="T66" s="3">
        <f t="shared" si="34"/>
        <v>0</v>
      </c>
      <c r="U66" s="3">
        <f t="shared" si="34"/>
        <v>0</v>
      </c>
      <c r="V66" s="3">
        <f t="shared" si="34"/>
        <v>0</v>
      </c>
      <c r="W66" s="3">
        <f t="shared" si="34"/>
        <v>0</v>
      </c>
      <c r="X66" s="3">
        <f t="shared" si="34"/>
        <v>0</v>
      </c>
      <c r="Y66" s="3">
        <f t="shared" si="34"/>
        <v>0</v>
      </c>
      <c r="Z66" s="3">
        <f t="shared" si="34"/>
        <v>0</v>
      </c>
    </row>
    <row r="67" spans="1:27" hidden="1" x14ac:dyDescent="0.25">
      <c r="E67" s="1">
        <v>6</v>
      </c>
      <c r="F67" s="1" t="s">
        <v>64</v>
      </c>
      <c r="G67" s="3">
        <f>$G$14</f>
        <v>0</v>
      </c>
      <c r="H67" s="3">
        <f t="shared" ref="H67:Z67" si="35">$G$14</f>
        <v>0</v>
      </c>
      <c r="I67" s="3">
        <f t="shared" si="35"/>
        <v>0</v>
      </c>
      <c r="J67" s="3">
        <f t="shared" si="35"/>
        <v>0</v>
      </c>
      <c r="K67" s="3">
        <f t="shared" si="35"/>
        <v>0</v>
      </c>
      <c r="L67" s="3">
        <f t="shared" si="35"/>
        <v>0</v>
      </c>
      <c r="M67" s="3">
        <f t="shared" si="35"/>
        <v>0</v>
      </c>
      <c r="N67" s="3">
        <f t="shared" si="35"/>
        <v>0</v>
      </c>
      <c r="O67" s="3">
        <f t="shared" si="35"/>
        <v>0</v>
      </c>
      <c r="P67" s="3">
        <f t="shared" si="35"/>
        <v>0</v>
      </c>
      <c r="Q67" s="3">
        <f t="shared" si="35"/>
        <v>0</v>
      </c>
      <c r="R67" s="3">
        <f t="shared" si="35"/>
        <v>0</v>
      </c>
      <c r="S67" s="3">
        <f t="shared" si="35"/>
        <v>0</v>
      </c>
      <c r="T67" s="3">
        <f t="shared" si="35"/>
        <v>0</v>
      </c>
      <c r="U67" s="3">
        <f t="shared" si="35"/>
        <v>0</v>
      </c>
      <c r="V67" s="3">
        <f t="shared" si="35"/>
        <v>0</v>
      </c>
      <c r="W67" s="3">
        <f t="shared" si="35"/>
        <v>0</v>
      </c>
      <c r="X67" s="3">
        <f t="shared" si="35"/>
        <v>0</v>
      </c>
      <c r="Y67" s="3">
        <f t="shared" si="35"/>
        <v>0</v>
      </c>
      <c r="Z67" s="3">
        <f t="shared" si="35"/>
        <v>0</v>
      </c>
    </row>
    <row r="68" spans="1:27" hidden="1" x14ac:dyDescent="0.25">
      <c r="E68" s="1">
        <v>7</v>
      </c>
      <c r="F68" s="1" t="s">
        <v>53</v>
      </c>
      <c r="G68" s="3">
        <f>$G$15</f>
        <v>0</v>
      </c>
      <c r="H68" s="3">
        <f t="shared" ref="H68:Z68" si="36">$G$15</f>
        <v>0</v>
      </c>
      <c r="I68" s="3">
        <f t="shared" si="36"/>
        <v>0</v>
      </c>
      <c r="J68" s="3">
        <f t="shared" si="36"/>
        <v>0</v>
      </c>
      <c r="K68" s="3">
        <f t="shared" si="36"/>
        <v>0</v>
      </c>
      <c r="L68" s="3">
        <f t="shared" si="36"/>
        <v>0</v>
      </c>
      <c r="M68" s="3">
        <f t="shared" si="36"/>
        <v>0</v>
      </c>
      <c r="N68" s="3">
        <f t="shared" si="36"/>
        <v>0</v>
      </c>
      <c r="O68" s="3">
        <f t="shared" si="36"/>
        <v>0</v>
      </c>
      <c r="P68" s="3">
        <f t="shared" si="36"/>
        <v>0</v>
      </c>
      <c r="Q68" s="3">
        <f t="shared" si="36"/>
        <v>0</v>
      </c>
      <c r="R68" s="3">
        <f t="shared" si="36"/>
        <v>0</v>
      </c>
      <c r="S68" s="3">
        <f t="shared" si="36"/>
        <v>0</v>
      </c>
      <c r="T68" s="3">
        <f t="shared" si="36"/>
        <v>0</v>
      </c>
      <c r="U68" s="3">
        <f t="shared" si="36"/>
        <v>0</v>
      </c>
      <c r="V68" s="3">
        <f t="shared" si="36"/>
        <v>0</v>
      </c>
      <c r="W68" s="3">
        <f t="shared" si="36"/>
        <v>0</v>
      </c>
      <c r="X68" s="3">
        <f t="shared" si="36"/>
        <v>0</v>
      </c>
      <c r="Y68" s="3">
        <f t="shared" si="36"/>
        <v>0</v>
      </c>
      <c r="Z68" s="3">
        <f t="shared" si="36"/>
        <v>0</v>
      </c>
    </row>
    <row r="69" spans="1:27" hidden="1" x14ac:dyDescent="0.25">
      <c r="E69" s="1">
        <v>8</v>
      </c>
      <c r="F69" s="1" t="s">
        <v>59</v>
      </c>
      <c r="G69" s="3">
        <f>$G$16</f>
        <v>0</v>
      </c>
      <c r="H69" s="3">
        <f t="shared" ref="H69:Z69" si="37">$G$16</f>
        <v>0</v>
      </c>
      <c r="I69" s="3">
        <f t="shared" si="37"/>
        <v>0</v>
      </c>
      <c r="J69" s="3">
        <f t="shared" si="37"/>
        <v>0</v>
      </c>
      <c r="K69" s="3">
        <f t="shared" si="37"/>
        <v>0</v>
      </c>
      <c r="L69" s="3">
        <f t="shared" si="37"/>
        <v>0</v>
      </c>
      <c r="M69" s="3">
        <f t="shared" si="37"/>
        <v>0</v>
      </c>
      <c r="N69" s="3">
        <f t="shared" si="37"/>
        <v>0</v>
      </c>
      <c r="O69" s="3">
        <f t="shared" si="37"/>
        <v>0</v>
      </c>
      <c r="P69" s="3">
        <f t="shared" si="37"/>
        <v>0</v>
      </c>
      <c r="Q69" s="3">
        <f t="shared" si="37"/>
        <v>0</v>
      </c>
      <c r="R69" s="3">
        <f t="shared" si="37"/>
        <v>0</v>
      </c>
      <c r="S69" s="3">
        <f t="shared" si="37"/>
        <v>0</v>
      </c>
      <c r="T69" s="3">
        <f t="shared" si="37"/>
        <v>0</v>
      </c>
      <c r="U69" s="3">
        <f t="shared" si="37"/>
        <v>0</v>
      </c>
      <c r="V69" s="3">
        <f t="shared" si="37"/>
        <v>0</v>
      </c>
      <c r="W69" s="3">
        <f t="shared" si="37"/>
        <v>0</v>
      </c>
      <c r="X69" s="3">
        <f t="shared" si="37"/>
        <v>0</v>
      </c>
      <c r="Y69" s="3">
        <f t="shared" si="37"/>
        <v>0</v>
      </c>
      <c r="Z69" s="3">
        <f t="shared" si="37"/>
        <v>0</v>
      </c>
    </row>
    <row r="70" spans="1:27" hidden="1" x14ac:dyDescent="0.25">
      <c r="F70" s="1" t="s">
        <v>26</v>
      </c>
      <c r="G70" s="27">
        <f>SUM(G62:G69)</f>
        <v>0</v>
      </c>
      <c r="H70" s="27">
        <f t="shared" ref="H70:Z70" si="38">SUM(H62:H69)</f>
        <v>0</v>
      </c>
      <c r="I70" s="27">
        <f t="shared" si="38"/>
        <v>0</v>
      </c>
      <c r="J70" s="27">
        <f t="shared" si="38"/>
        <v>0</v>
      </c>
      <c r="K70" s="27">
        <f t="shared" si="38"/>
        <v>0</v>
      </c>
      <c r="L70" s="27">
        <f t="shared" si="38"/>
        <v>0</v>
      </c>
      <c r="M70" s="27">
        <f t="shared" si="38"/>
        <v>0</v>
      </c>
      <c r="N70" s="27">
        <f t="shared" si="38"/>
        <v>0</v>
      </c>
      <c r="O70" s="27">
        <f t="shared" si="38"/>
        <v>0</v>
      </c>
      <c r="P70" s="27">
        <f t="shared" si="38"/>
        <v>0</v>
      </c>
      <c r="Q70" s="27">
        <f t="shared" si="38"/>
        <v>0</v>
      </c>
      <c r="R70" s="27">
        <f t="shared" si="38"/>
        <v>0</v>
      </c>
      <c r="S70" s="27">
        <f t="shared" si="38"/>
        <v>0</v>
      </c>
      <c r="T70" s="27">
        <f t="shared" si="38"/>
        <v>0</v>
      </c>
      <c r="U70" s="27">
        <f t="shared" si="38"/>
        <v>0</v>
      </c>
      <c r="V70" s="27">
        <f t="shared" si="38"/>
        <v>0</v>
      </c>
      <c r="W70" s="27">
        <f t="shared" si="38"/>
        <v>0</v>
      </c>
      <c r="X70" s="27">
        <f t="shared" si="38"/>
        <v>0</v>
      </c>
      <c r="Y70" s="27">
        <f t="shared" si="38"/>
        <v>0</v>
      </c>
      <c r="Z70" s="27">
        <f t="shared" si="38"/>
        <v>0</v>
      </c>
      <c r="AA70" s="1" t="s">
        <v>61</v>
      </c>
    </row>
    <row r="71" spans="1:27" hidden="1" x14ac:dyDescent="0.25">
      <c r="F71" s="1" t="s">
        <v>60</v>
      </c>
      <c r="G71" s="27">
        <f>IF(AND(G62=G$61,G63=G$61,G64=G$61,G65=G$61,G66=G$61,G67=G$61,G68=G$61,G69=G$61,G70=(8*G$61)),G61,0)</f>
        <v>0</v>
      </c>
      <c r="H71" s="27">
        <f t="shared" ref="H71:Z71" si="39">IF(AND(H62=H$61,H63=H$61,H64=H$61,H65=H$61,H66=H$61,H67=H$61,H68=H$61,H69=H$61,H70=(8*H$61)),H61,0)</f>
        <v>0</v>
      </c>
      <c r="I71" s="27">
        <f t="shared" si="39"/>
        <v>0</v>
      </c>
      <c r="J71" s="27">
        <f t="shared" si="39"/>
        <v>0</v>
      </c>
      <c r="K71" s="27">
        <f t="shared" si="39"/>
        <v>0</v>
      </c>
      <c r="L71" s="27">
        <f t="shared" si="39"/>
        <v>0</v>
      </c>
      <c r="M71" s="27">
        <f t="shared" si="39"/>
        <v>0</v>
      </c>
      <c r="N71" s="27">
        <f t="shared" si="39"/>
        <v>0</v>
      </c>
      <c r="O71" s="27">
        <f t="shared" si="39"/>
        <v>0</v>
      </c>
      <c r="P71" s="27">
        <f t="shared" si="39"/>
        <v>0</v>
      </c>
      <c r="Q71" s="27">
        <f t="shared" si="39"/>
        <v>0</v>
      </c>
      <c r="R71" s="27">
        <f t="shared" si="39"/>
        <v>0</v>
      </c>
      <c r="S71" s="27">
        <f t="shared" si="39"/>
        <v>0</v>
      </c>
      <c r="T71" s="27">
        <f t="shared" si="39"/>
        <v>0</v>
      </c>
      <c r="U71" s="27">
        <f t="shared" si="39"/>
        <v>0</v>
      </c>
      <c r="V71" s="27">
        <f t="shared" si="39"/>
        <v>0</v>
      </c>
      <c r="W71" s="27">
        <f t="shared" si="39"/>
        <v>0</v>
      </c>
      <c r="X71" s="27">
        <f t="shared" si="39"/>
        <v>0</v>
      </c>
      <c r="Y71" s="27">
        <f t="shared" si="39"/>
        <v>0</v>
      </c>
      <c r="Z71" s="27">
        <f t="shared" si="39"/>
        <v>0</v>
      </c>
      <c r="AA71" s="27">
        <f>SUM(G71:Z71)</f>
        <v>0</v>
      </c>
    </row>
    <row r="72" spans="1:27" hidden="1" x14ac:dyDescent="0.25">
      <c r="Z72" s="1" t="s">
        <v>62</v>
      </c>
      <c r="AA72" s="1">
        <f>AA71*B58</f>
        <v>0</v>
      </c>
    </row>
    <row r="74" spans="1:27" hidden="1" x14ac:dyDescent="0.25">
      <c r="F74" s="1" t="s">
        <v>67</v>
      </c>
      <c r="H74" s="1">
        <f>IF(AND(H28*(1-E55)&lt;995,G27&gt;=0%,G9=1),1,0)</f>
        <v>0</v>
      </c>
    </row>
    <row r="78" spans="1:27" hidden="1" x14ac:dyDescent="0.25">
      <c r="A78" s="1" t="s">
        <v>72</v>
      </c>
    </row>
    <row r="79" spans="1:27" hidden="1" x14ac:dyDescent="0.25">
      <c r="A79" s="1" t="s">
        <v>73</v>
      </c>
      <c r="B79" s="1" t="s">
        <v>74</v>
      </c>
    </row>
    <row r="80" spans="1:27" ht="15.75" hidden="1" x14ac:dyDescent="0.25">
      <c r="A80" s="1" t="s">
        <v>78</v>
      </c>
      <c r="B80" s="1" t="s">
        <v>75</v>
      </c>
      <c r="C80" s="56" t="s">
        <v>76</v>
      </c>
    </row>
    <row r="81" spans="1:3" ht="15.75" hidden="1" x14ac:dyDescent="0.25">
      <c r="A81" s="1" t="s">
        <v>77</v>
      </c>
      <c r="B81" s="1" t="s">
        <v>79</v>
      </c>
      <c r="C81" s="57" t="s">
        <v>80</v>
      </c>
    </row>
    <row r="82" spans="1:3" ht="15.75" hidden="1" x14ac:dyDescent="0.25">
      <c r="A82" s="1" t="s">
        <v>81</v>
      </c>
      <c r="B82" s="1" t="s">
        <v>79</v>
      </c>
      <c r="C82" s="57" t="s">
        <v>80</v>
      </c>
    </row>
    <row r="83" spans="1:3" ht="15.75" hidden="1" x14ac:dyDescent="0.25">
      <c r="A83" s="1" t="s">
        <v>82</v>
      </c>
      <c r="B83" s="1" t="s">
        <v>83</v>
      </c>
      <c r="C83" s="57" t="s">
        <v>84</v>
      </c>
    </row>
    <row r="84" spans="1:3" hidden="1" x14ac:dyDescent="0.25">
      <c r="A84" s="1" t="s">
        <v>85</v>
      </c>
      <c r="B84" s="1" t="s">
        <v>86</v>
      </c>
      <c r="C84" s="1" t="s">
        <v>87</v>
      </c>
    </row>
    <row r="85" spans="1:3" hidden="1" x14ac:dyDescent="0.25">
      <c r="A85" s="1" t="s">
        <v>88</v>
      </c>
      <c r="B85" s="1" t="s">
        <v>22</v>
      </c>
      <c r="C85" s="1" t="s">
        <v>87</v>
      </c>
    </row>
    <row r="86" spans="1:3" hidden="1" x14ac:dyDescent="0.25">
      <c r="A86" s="1" t="s">
        <v>90</v>
      </c>
      <c r="B86" s="1" t="s">
        <v>91</v>
      </c>
      <c r="C86" s="1" t="s">
        <v>92</v>
      </c>
    </row>
    <row r="87" spans="1:3" ht="15.75" hidden="1" x14ac:dyDescent="0.25">
      <c r="A87" s="1" t="s">
        <v>93</v>
      </c>
      <c r="B87" s="1" t="s">
        <v>19</v>
      </c>
      <c r="C87" s="57" t="s">
        <v>94</v>
      </c>
    </row>
  </sheetData>
  <sheetProtection algorithmName="SHA-512" hashValue="YMAgqUHlvI8ISLufIBR5nCIjM9qCQPiCcZUBYplzMOGWCqoXseVAJ3YrzpZQ9Steyt7ohZLIPcAuDUCrCkQdNg==" saltValue="brDUzAvmSWACV1+h2Vq6VQ==" spinCount="100000" sheet="1" objects="1" scenarios="1"/>
  <mergeCells count="15">
    <mergeCell ref="J39:K39"/>
    <mergeCell ref="L39:M39"/>
    <mergeCell ref="C29:F29"/>
    <mergeCell ref="J9:K9"/>
    <mergeCell ref="J11:K11"/>
    <mergeCell ref="J12:K12"/>
    <mergeCell ref="J13:K13"/>
    <mergeCell ref="J19:K19"/>
    <mergeCell ref="J20:K20"/>
    <mergeCell ref="J15:K15"/>
    <mergeCell ref="J10:K10"/>
    <mergeCell ref="J16:K16"/>
    <mergeCell ref="C20:F20"/>
    <mergeCell ref="J14:K14"/>
    <mergeCell ref="C30:F30"/>
  </mergeCells>
  <conditionalFormatting sqref="B9:B16">
    <cfRule type="expression" dxfId="11" priority="13">
      <formula>G9&gt;0</formula>
    </cfRule>
  </conditionalFormatting>
  <conditionalFormatting sqref="C29:F29">
    <cfRule type="expression" dxfId="10" priority="5">
      <formula>$G$29&gt;0</formula>
    </cfRule>
  </conditionalFormatting>
  <conditionalFormatting sqref="F19">
    <cfRule type="containsText" dxfId="9" priority="8" operator="containsText" text="Uitgesloten">
      <formula>NOT(ISERROR(SEARCH("Uitgesloten",F19)))</formula>
    </cfRule>
    <cfRule type="containsText" dxfId="8" priority="9" operator="containsText" text="Inbegrepen">
      <formula>NOT(ISERROR(SEARCH("Inbegrepen",F19)))</formula>
    </cfRule>
  </conditionalFormatting>
  <conditionalFormatting sqref="G5">
    <cfRule type="expression" dxfId="7" priority="15">
      <formula>$G$5="volledig pakket"</formula>
    </cfRule>
  </conditionalFormatting>
  <conditionalFormatting sqref="G19">
    <cfRule type="expression" dxfId="6" priority="4">
      <formula>$F$19="inbegrepen"</formula>
    </cfRule>
  </conditionalFormatting>
  <conditionalFormatting sqref="G20">
    <cfRule type="containsText" dxfId="5" priority="35" operator="containsText" text="Uitgesloten">
      <formula>NOT(ISERROR(SEARCH("Uitgesloten",G20)))</formula>
    </cfRule>
    <cfRule type="containsText" dxfId="4" priority="36" operator="containsText" text="Inbegrepen">
      <formula>NOT(ISERROR(SEARCH("Inbegrepen",G20)))</formula>
    </cfRule>
  </conditionalFormatting>
  <conditionalFormatting sqref="G5:N5">
    <cfRule type="notContainsBlanks" dxfId="3" priority="7">
      <formula>LEN(TRIM(G5))&gt;0</formula>
    </cfRule>
  </conditionalFormatting>
  <conditionalFormatting sqref="H5:N5">
    <cfRule type="expression" dxfId="2" priority="6">
      <formula>$G$5="volledig pakket"</formula>
    </cfRule>
  </conditionalFormatting>
  <conditionalFormatting sqref="I22:I26">
    <cfRule type="expression" dxfId="1" priority="1">
      <formula>$AA$71&gt;0</formula>
    </cfRule>
  </conditionalFormatting>
  <conditionalFormatting sqref="L9:L16">
    <cfRule type="expression" dxfId="0" priority="12">
      <formula>G9&lt;L9</formula>
    </cfRule>
  </conditionalFormatting>
  <dataValidations count="3">
    <dataValidation type="list" allowBlank="1" showInputMessage="1" showErrorMessage="1" sqref="G22:G26" xr:uid="{00000000-0002-0000-0000-000000000000}">
      <formula1>"Ja,Nee"</formula1>
    </dataValidation>
    <dataValidation type="list" allowBlank="1" showInputMessage="1" showErrorMessage="1" prompt="Het Smart Financial Network is zonder kosten inbegrepen bij de keuze voor een volledig pakket" sqref="G19" xr:uid="{00000000-0002-0000-0000-000002000000}">
      <formula1>"Ja,Nee"</formula1>
    </dataValidation>
    <dataValidation type="list" allowBlank="1" showInputMessage="1" showErrorMessage="1" prompt="Neem bij meer dan 25 licenties contact op ivm speciale prijsafspraak" sqref="G9:G16" xr:uid="{DACE1D5B-5F65-419C-8690-4A0837C332C5}">
      <formula1>$O$33:$O$58</formula1>
    </dataValidation>
  </dataValidations>
  <hyperlinks>
    <hyperlink ref="J9" r:id="rId1" tooltip="Ga naar website" xr:uid="{00000000-0004-0000-0000-000000000000}"/>
    <hyperlink ref="J11:J13" r:id="rId2" tooltip="Ga naar website" display="Private Wealth Navigator" xr:uid="{00000000-0004-0000-0000-000001000000}"/>
    <hyperlink ref="J11" r:id="rId3" tooltip="Ga naar website" xr:uid="{00000000-0004-0000-0000-000002000000}"/>
    <hyperlink ref="J12" r:id="rId4" tooltip="Ga naar website" xr:uid="{00000000-0004-0000-0000-000003000000}"/>
    <hyperlink ref="J13" r:id="rId5" tooltip="Ga naar website" xr:uid="{00000000-0004-0000-0000-000004000000}"/>
    <hyperlink ref="J20" r:id="rId6" tooltip="Ga naar website" xr:uid="{00000000-0004-0000-0000-000005000000}"/>
    <hyperlink ref="J34" r:id="rId7" tooltip="Ga naar website" xr:uid="{00000000-0004-0000-0000-000006000000}"/>
    <hyperlink ref="J19" r:id="rId8" tooltip="Ga naar website" display="PrivateWealthNetwork" xr:uid="{00000000-0004-0000-0000-000007000000}"/>
    <hyperlink ref="J19:K19" r:id="rId9" tooltip="Ga naar website" display="Smart Financial Network" xr:uid="{AF37456D-1ADB-498E-9E70-AC2B1E728AD8}"/>
    <hyperlink ref="J15" r:id="rId10" tooltip="Ga naar website" display="Private Pension Planner" xr:uid="{2FA3A64D-BBA1-4C07-A597-0EEA5EEA85D1}"/>
    <hyperlink ref="J13:K13" r:id="rId11" tooltip="Ga naar website" display="Private Pension Planner" xr:uid="{1848A31B-D999-4B27-8755-5B8FFA30631E}"/>
    <hyperlink ref="J10" r:id="rId12" tooltip="Ga naar website" display="Private Wealth Navigator" xr:uid="{C6114A6D-63EF-4412-AA29-8397C932DC8B}"/>
    <hyperlink ref="J16" r:id="rId13" tooltip="Ga naar website" display="Private Pension Planner" xr:uid="{EE997E30-5CDA-4412-8371-54371F651406}"/>
    <hyperlink ref="J16:K16" r:id="rId14" tooltip="Ga naar website" display="Rekentools los" xr:uid="{17985BDA-8E99-4687-9C0B-09C8FDB1C2BD}"/>
    <hyperlink ref="J15:K15" r:id="rId15" tooltip="Ga naar website" display="Private Investment Planner" xr:uid="{C1AB48C8-52D2-4870-B66F-5D65ED61749E}"/>
    <hyperlink ref="J14" r:id="rId16" tooltip="Ga naar info" xr:uid="{7D5C2E66-631B-41A3-BB38-832C9F226B1E}"/>
    <hyperlink ref="J14:K14" r:id="rId17" tooltip="Ga naar website" display="Private Lijfrente Planner" xr:uid="{3AB4439B-F852-46F5-BDA5-72DDB062764A}"/>
  </hyperlinks>
  <pageMargins left="0.70866141732283472" right="0.70866141732283472" top="0.74803149606299213" bottom="0.74803149606299213" header="0.31496062992125984" footer="0.31496062992125984"/>
  <pageSetup scale="79" orientation="landscape" r:id="rId18"/>
  <headerFooter>
    <oddFooter>&amp;LAan deze berekening kunnen geen rechten worden ontleend&amp;RDeze berekening is geprint op &amp;D om &amp;T</oddFooter>
  </headerFooter>
  <drawing r:id="rId1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14664C6B9262419A15397519C38C6A" ma:contentTypeVersion="12" ma:contentTypeDescription="Een nieuw document maken." ma:contentTypeScope="" ma:versionID="5578803fafbc7ce69685ecc5b5005b0b">
  <xsd:schema xmlns:xsd="http://www.w3.org/2001/XMLSchema" xmlns:xs="http://www.w3.org/2001/XMLSchema" xmlns:p="http://schemas.microsoft.com/office/2006/metadata/properties" xmlns:ns2="e66b7554-044c-4247-8620-2ea4fdc1d275" xmlns:ns3="ff1e1b19-b189-4072-91a5-eb426a99c71d" targetNamespace="http://schemas.microsoft.com/office/2006/metadata/properties" ma:root="true" ma:fieldsID="c72a945266ae9dea2296142b5aaa59eb" ns2:_="" ns3:_="">
    <xsd:import namespace="e66b7554-044c-4247-8620-2ea4fdc1d275"/>
    <xsd:import namespace="ff1e1b19-b189-4072-91a5-eb426a99c7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6b7554-044c-4247-8620-2ea4fdc1d2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93537fca-2a26-494c-ba3d-0dc3a25c11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1e1b19-b189-4072-91a5-eb426a99c71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6a827dd-8b05-4f94-b2c0-3909d680e366}" ma:internalName="TaxCatchAll" ma:showField="CatchAllData" ma:web="ff1e1b19-b189-4072-91a5-eb426a99c7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f1e1b19-b189-4072-91a5-eb426a99c71d" xsi:nil="true"/>
    <lcf76f155ced4ddcb4097134ff3c332f xmlns="e66b7554-044c-4247-8620-2ea4fdc1d27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155EAE1-C3F0-47E7-8FB7-AEEA76A036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82F6C8-0AA9-4FC4-8184-584D6DC36C86}"/>
</file>

<file path=customXml/itemProps3.xml><?xml version="1.0" encoding="utf-8"?>
<ds:datastoreItem xmlns:ds="http://schemas.openxmlformats.org/officeDocument/2006/customXml" ds:itemID="{5357E9F2-C687-4B80-B6A9-439756BA5531}">
  <ds:schemaRefs>
    <ds:schemaRef ds:uri="http://schemas.microsoft.com/office/2006/metadata/properties"/>
    <ds:schemaRef ds:uri="http://schemas.microsoft.com/office/infopath/2007/PartnerControls"/>
    <ds:schemaRef ds:uri="ff1e1b19-b189-4072-91a5-eb426a99c71d"/>
    <ds:schemaRef ds:uri="e66b7554-044c-4247-8620-2ea4fdc1d27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Berekening</vt:lpstr>
      <vt:lpstr>Berekening!Afdrukbereik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PrivateWealthSupport</dc:creator>
  <cp:lastModifiedBy>Johan Hoekstra | PrivateWealthSupport</cp:lastModifiedBy>
  <cp:lastPrinted>2023-07-07T13:47:03Z</cp:lastPrinted>
  <dcterms:created xsi:type="dcterms:W3CDTF">2018-12-13T15:41:16Z</dcterms:created>
  <dcterms:modified xsi:type="dcterms:W3CDTF">2025-09-04T07:07:45Z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0x0101002814664C6B9262419A15397519C38C6A</vt:lpwstr>
  </property>
  <property fmtid="{D5CDD505-2E9C-101B-9397-08002B2CF9AE}" pid="3" name="MediaServiceImageTags">
    <vt:lpwstr/>
  </property>
</Properties>
</file>